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GERAL\Contratações 2021\Tomada de Preços 2021\Licitantes\"/>
    </mc:Choice>
  </mc:AlternateContent>
  <bookViews>
    <workbookView xWindow="0" yWindow="0" windowWidth="28800" windowHeight="11835"/>
  </bookViews>
  <sheets>
    <sheet name="Anexo I.2" sheetId="1" r:id="rId1"/>
    <sheet name="Anexo I.3" sheetId="2" r:id="rId2"/>
    <sheet name="Anexo I.4" sheetId="5" r:id="rId3"/>
    <sheet name="Anexo I.5" sheetId="12" r:id="rId4"/>
    <sheet name="Anexo III.2" sheetId="6" r:id="rId5"/>
    <sheet name="Anexo III.3" sheetId="13" r:id="rId6"/>
    <sheet name="Anexo III.4" sheetId="10" r:id="rId7"/>
    <sheet name="Anexo III.6" sheetId="11" r:id="rId8"/>
  </sheets>
  <externalReferences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3" l="1"/>
  <c r="D16" i="13"/>
  <c r="P30" i="13"/>
  <c r="C30" i="13"/>
  <c r="L28" i="13"/>
  <c r="H28" i="13"/>
  <c r="D28" i="13"/>
  <c r="P27" i="13"/>
  <c r="C27" i="13"/>
  <c r="L25" i="13"/>
  <c r="H25" i="13"/>
  <c r="D25" i="13"/>
  <c r="P21" i="13"/>
  <c r="C21" i="13"/>
  <c r="L19" i="13"/>
  <c r="H19" i="13"/>
  <c r="D19" i="13"/>
  <c r="B19" i="13"/>
  <c r="P18" i="13"/>
  <c r="P15" i="13"/>
  <c r="C15" i="13"/>
  <c r="L13" i="13"/>
  <c r="H13" i="13"/>
  <c r="D13" i="13"/>
  <c r="P30" i="12"/>
  <c r="C30" i="12"/>
  <c r="L28" i="12"/>
  <c r="H28" i="12"/>
  <c r="D28" i="12"/>
  <c r="P27" i="12"/>
  <c r="C27" i="12"/>
  <c r="L25" i="12"/>
  <c r="H25" i="12"/>
  <c r="D25" i="12"/>
  <c r="P21" i="12"/>
  <c r="C21" i="12"/>
  <c r="L19" i="12"/>
  <c r="H19" i="12"/>
  <c r="D19" i="12"/>
  <c r="B19" i="12"/>
  <c r="P18" i="12"/>
  <c r="C18" i="12"/>
  <c r="C16" i="12"/>
  <c r="D16" i="12" s="1"/>
  <c r="Q15" i="12"/>
  <c r="P15" i="12"/>
  <c r="C15" i="12"/>
  <c r="C13" i="12"/>
  <c r="H13" i="12" s="1"/>
  <c r="P28" i="13" l="1"/>
  <c r="P19" i="13"/>
  <c r="P13" i="13"/>
  <c r="D32" i="13"/>
  <c r="D33" i="13" s="1"/>
  <c r="C32" i="13"/>
  <c r="C33" i="13" s="1"/>
  <c r="H16" i="13"/>
  <c r="H32" i="13" s="1"/>
  <c r="H33" i="13" s="1"/>
  <c r="H36" i="13" s="1"/>
  <c r="L16" i="13"/>
  <c r="L32" i="13" s="1"/>
  <c r="L33" i="13" s="1"/>
  <c r="L36" i="13" s="1"/>
  <c r="P25" i="13"/>
  <c r="Q27" i="12"/>
  <c r="P28" i="12"/>
  <c r="Q18" i="12"/>
  <c r="H16" i="12"/>
  <c r="H32" i="12" s="1"/>
  <c r="H33" i="12" s="1"/>
  <c r="H36" i="12" s="1"/>
  <c r="L16" i="12"/>
  <c r="P19" i="12"/>
  <c r="Q19" i="12" s="1"/>
  <c r="Q21" i="12"/>
  <c r="L13" i="12"/>
  <c r="L32" i="12" s="1"/>
  <c r="L33" i="12" s="1"/>
  <c r="L36" i="12" s="1"/>
  <c r="D13" i="12"/>
  <c r="P13" i="12" s="1"/>
  <c r="Q13" i="12" s="1"/>
  <c r="C32" i="12"/>
  <c r="C33" i="12" s="1"/>
  <c r="P25" i="12"/>
  <c r="Q25" i="12" s="1"/>
  <c r="P16" i="12" l="1"/>
  <c r="Q16" i="12" s="1"/>
  <c r="P33" i="13"/>
  <c r="D36" i="13"/>
  <c r="P32" i="13"/>
  <c r="P16" i="13"/>
  <c r="D32" i="12"/>
  <c r="P36" i="13" l="1"/>
  <c r="D37" i="13" s="1"/>
  <c r="D38" i="13"/>
  <c r="P32" i="12"/>
  <c r="D33" i="12"/>
  <c r="D39" i="13" l="1"/>
  <c r="H38" i="13"/>
  <c r="P38" i="13"/>
  <c r="H37" i="13"/>
  <c r="L37" i="13"/>
  <c r="P33" i="12"/>
  <c r="D36" i="12"/>
  <c r="P37" i="13" l="1"/>
  <c r="H39" i="13"/>
  <c r="L38" i="13"/>
  <c r="L39" i="13" s="1"/>
  <c r="P39" i="13" s="1"/>
  <c r="P36" i="12"/>
  <c r="D38" i="12"/>
  <c r="D39" i="12" l="1"/>
  <c r="H38" i="12"/>
  <c r="P38" i="12"/>
  <c r="H37" i="12"/>
  <c r="L37" i="12"/>
  <c r="D37" i="12"/>
  <c r="P37" i="12" l="1"/>
  <c r="H39" i="12"/>
  <c r="L38" i="12"/>
  <c r="L39" i="12" s="1"/>
  <c r="P39" i="12" s="1"/>
  <c r="H19" i="1" l="1"/>
  <c r="H31" i="1"/>
  <c r="H35" i="11" l="1"/>
  <c r="H34" i="11"/>
  <c r="H33" i="11"/>
  <c r="H32" i="11"/>
  <c r="H31" i="11"/>
  <c r="H25" i="11"/>
  <c r="H24" i="11"/>
  <c r="H23" i="11"/>
  <c r="H22" i="11"/>
  <c r="H18" i="11"/>
  <c r="H17" i="11"/>
  <c r="H10" i="11"/>
  <c r="H9" i="11"/>
  <c r="H8" i="11"/>
  <c r="H7" i="11"/>
  <c r="F5" i="11"/>
  <c r="G22" i="6"/>
  <c r="G61" i="6"/>
  <c r="H60" i="6" s="1"/>
  <c r="G59" i="6"/>
  <c r="G58" i="6"/>
  <c r="G57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E32" i="6"/>
  <c r="G32" i="6" s="1"/>
  <c r="G30" i="6"/>
  <c r="G29" i="6"/>
  <c r="G28" i="6"/>
  <c r="G27" i="6"/>
  <c r="G26" i="6"/>
  <c r="G25" i="6"/>
  <c r="G24" i="6"/>
  <c r="G21" i="6"/>
  <c r="G20" i="6"/>
  <c r="G18" i="6"/>
  <c r="H17" i="6" s="1"/>
  <c r="G16" i="6"/>
  <c r="H15" i="6" s="1"/>
  <c r="G13" i="6"/>
  <c r="G12" i="6"/>
  <c r="G11" i="6"/>
  <c r="H22" i="5"/>
  <c r="F5" i="2"/>
  <c r="F5" i="10"/>
  <c r="F5" i="5"/>
  <c r="H19" i="6" l="1"/>
  <c r="H36" i="11"/>
  <c r="H27" i="11"/>
  <c r="H19" i="11"/>
  <c r="H12" i="11"/>
  <c r="H14" i="11" s="1"/>
  <c r="H56" i="6"/>
  <c r="H31" i="6"/>
  <c r="H23" i="6"/>
  <c r="H14" i="6" s="1"/>
  <c r="H10" i="6"/>
  <c r="G38" i="1"/>
  <c r="G39" i="1"/>
  <c r="G40" i="1"/>
  <c r="G41" i="1"/>
  <c r="H65" i="6" l="1"/>
  <c r="H66" i="6" s="1"/>
  <c r="H67" i="6" s="1"/>
  <c r="H32" i="2"/>
  <c r="H33" i="2"/>
  <c r="H34" i="2"/>
  <c r="H35" i="2"/>
  <c r="H36" i="2" s="1"/>
  <c r="F52" i="1" s="1"/>
  <c r="H31" i="2"/>
  <c r="G21" i="1" l="1"/>
  <c r="G16" i="1" l="1"/>
  <c r="H15" i="1" l="1"/>
  <c r="G58" i="1"/>
  <c r="G59" i="1"/>
  <c r="G57" i="1"/>
  <c r="H56" i="1" l="1"/>
  <c r="H25" i="2" l="1"/>
  <c r="H24" i="2"/>
  <c r="H23" i="2"/>
  <c r="H22" i="2"/>
  <c r="H27" i="2" l="1"/>
  <c r="F30" i="1" s="1"/>
  <c r="H18" i="2" l="1"/>
  <c r="E32" i="1"/>
  <c r="H10" i="2" l="1"/>
  <c r="H9" i="2"/>
  <c r="G51" i="1" l="1"/>
  <c r="G50" i="1"/>
  <c r="G49" i="1" l="1"/>
  <c r="H7" i="2" l="1"/>
  <c r="H8" i="2"/>
  <c r="H12" i="2" l="1"/>
  <c r="H17" i="5"/>
  <c r="G30" i="1" l="1"/>
  <c r="G13" i="1"/>
  <c r="H17" i="2"/>
  <c r="H19" i="2" s="1"/>
  <c r="F12" i="1" l="1"/>
  <c r="G12" i="1" s="1"/>
  <c r="H14" i="2"/>
  <c r="F11" i="1" s="1"/>
  <c r="G11" i="1" s="1"/>
  <c r="H10" i="1" l="1"/>
  <c r="G61" i="1"/>
  <c r="H60" i="1" s="1"/>
  <c r="G33" i="1" l="1"/>
  <c r="G36" i="1"/>
  <c r="G37" i="1"/>
  <c r="G42" i="1"/>
  <c r="G43" i="1"/>
  <c r="G44" i="1"/>
  <c r="G45" i="1"/>
  <c r="G46" i="1"/>
  <c r="G47" i="1"/>
  <c r="G48" i="1"/>
  <c r="G52" i="1"/>
  <c r="G53" i="1"/>
  <c r="G54" i="1"/>
  <c r="G55" i="1"/>
  <c r="G35" i="1" l="1"/>
  <c r="G34" i="1"/>
  <c r="G32" i="1"/>
  <c r="G20" i="1" l="1"/>
  <c r="G24" i="1"/>
  <c r="G25" i="1"/>
  <c r="G26" i="1"/>
  <c r="G27" i="1"/>
  <c r="G28" i="1"/>
  <c r="G29" i="1"/>
  <c r="G18" i="1"/>
  <c r="H17" i="1" l="1"/>
  <c r="H23" i="1"/>
  <c r="H14" i="1" l="1"/>
  <c r="H23" i="10" l="1"/>
  <c r="H65" i="1"/>
  <c r="H10" i="5" s="1"/>
  <c r="H23" i="5" l="1"/>
  <c r="H66" i="1"/>
  <c r="H67" i="1" s="1"/>
</calcChain>
</file>

<file path=xl/comments1.xml><?xml version="1.0" encoding="utf-8"?>
<comments xmlns="http://schemas.openxmlformats.org/spreadsheetml/2006/main">
  <authors>
    <author>Suzy de Fatima Costa Ferracioli</author>
  </authors>
  <commentList>
    <comment ref="E27" authorId="0" shapeId="0">
      <text>
        <r>
          <rPr>
            <b/>
            <sz val="9"/>
            <color indexed="81"/>
            <rFont val="Segoe UI"/>
            <charset val="1"/>
          </rPr>
          <t>Suzy de Fatima Costa Ferracioli:</t>
        </r>
        <r>
          <rPr>
            <sz val="9"/>
            <color indexed="81"/>
            <rFont val="Segoe UI"/>
            <charset val="1"/>
          </rPr>
          <t xml:space="preserve">
50+26+80=156
156*30%=202,80
</t>
        </r>
      </text>
    </comment>
    <comment ref="E34" authorId="0" shapeId="0">
      <text>
        <r>
          <rPr>
            <b/>
            <sz val="9"/>
            <color indexed="81"/>
            <rFont val="Segoe UI"/>
            <charset val="1"/>
          </rPr>
          <t>Suzy de Fatima Costa Ferracioli:</t>
        </r>
        <r>
          <rPr>
            <sz val="9"/>
            <color indexed="81"/>
            <rFont val="Segoe UI"/>
            <charset val="1"/>
          </rPr>
          <t xml:space="preserve">
2,60x1x1,30=3,38x20
blocos= 67,6m³</t>
        </r>
      </text>
    </comment>
    <comment ref="E49" authorId="0" shapeId="0">
      <text>
        <r>
          <rPr>
            <b/>
            <sz val="9"/>
            <color indexed="81"/>
            <rFont val="Segoe UI"/>
            <charset val="1"/>
          </rPr>
          <t>Suzy de Fatima Costa Ferracioli:</t>
        </r>
        <r>
          <rPr>
            <sz val="9"/>
            <color indexed="81"/>
            <rFont val="Segoe UI"/>
            <charset val="1"/>
          </rPr>
          <t xml:space="preserve">
1m x 40m de comprimento x 3m de altura=120m³</t>
        </r>
      </text>
    </comment>
    <comment ref="E50" authorId="0" shapeId="0">
      <text>
        <r>
          <rPr>
            <b/>
            <sz val="9"/>
            <color indexed="81"/>
            <rFont val="Segoe UI"/>
            <charset val="1"/>
          </rPr>
          <t>Suzy de Fatima Costa Ferracioli:</t>
        </r>
        <r>
          <rPr>
            <sz val="9"/>
            <color indexed="81"/>
            <rFont val="Segoe UI"/>
            <charset val="1"/>
          </rPr>
          <t xml:space="preserve">
120m³ x 20km=2400</t>
        </r>
      </text>
    </comment>
    <comment ref="E53" authorId="0" shapeId="0">
      <text>
        <r>
          <rPr>
            <b/>
            <sz val="9"/>
            <color indexed="81"/>
            <rFont val="Segoe UI"/>
            <charset val="1"/>
          </rPr>
          <t>Suzy de Fatima Costa Ferracioli:</t>
        </r>
        <r>
          <rPr>
            <sz val="9"/>
            <color indexed="81"/>
            <rFont val="Segoe UI"/>
            <charset val="1"/>
          </rPr>
          <t xml:space="preserve">
40*4=160 + 1mt da parte de tras do muro 40*5= 200</t>
        </r>
      </text>
    </comment>
  </commentList>
</comments>
</file>

<file path=xl/comments2.xml><?xml version="1.0" encoding="utf-8"?>
<comments xmlns="http://schemas.openxmlformats.org/spreadsheetml/2006/main">
  <authors>
    <author>Suzy de Fatima Costa Ferracioli</author>
    <author>Ismael Aparecido de Paula</author>
    <author>Rogerio M Quintella</author>
  </authors>
  <commentList>
    <comment ref="F7" authorId="0" shapeId="0">
      <text>
        <r>
          <rPr>
            <b/>
            <sz val="9"/>
            <color indexed="81"/>
            <rFont val="Segoe UI"/>
            <family val="2"/>
          </rPr>
          <t>Suzy de Fatima Costa Ferracioli:</t>
        </r>
        <r>
          <rPr>
            <sz val="9"/>
            <color indexed="81"/>
            <rFont val="Segoe UI"/>
            <family val="2"/>
          </rPr>
          <t xml:space="preserve">
1H*22Dias*3mês=66</t>
        </r>
      </text>
    </comment>
    <comment ref="F9" authorId="1" shapeId="0">
      <text>
        <r>
          <rPr>
            <b/>
            <sz val="9"/>
            <color indexed="81"/>
            <rFont val="Segoe UI"/>
            <charset val="1"/>
          </rPr>
          <t>Ismael Aparecido de Paula:</t>
        </r>
        <r>
          <rPr>
            <sz val="9"/>
            <color indexed="81"/>
            <rFont val="Segoe UI"/>
            <charset val="1"/>
          </rPr>
          <t xml:space="preserve">
8H * 22DIAS *3 MESES
=528</t>
        </r>
      </text>
    </comment>
    <comment ref="F10" authorId="1" shapeId="0">
      <text>
        <r>
          <rPr>
            <b/>
            <sz val="9"/>
            <color indexed="81"/>
            <rFont val="Segoe UI"/>
            <charset val="1"/>
          </rPr>
          <t>Ismael Aparecido de Paula:</t>
        </r>
        <r>
          <rPr>
            <sz val="9"/>
            <color indexed="81"/>
            <rFont val="Segoe UI"/>
            <charset val="1"/>
          </rPr>
          <t xml:space="preserve">
8H * 22DIAS *3 MESES
=528
</t>
        </r>
      </text>
    </comment>
    <comment ref="B18" authorId="0" shapeId="0">
      <text>
        <r>
          <rPr>
            <b/>
            <sz val="9"/>
            <color indexed="81"/>
            <rFont val="Segoe UI"/>
            <family val="2"/>
          </rPr>
          <t>Suzy de Fatima Costa Ferracioli:</t>
        </r>
        <r>
          <rPr>
            <sz val="9"/>
            <color indexed="81"/>
            <rFont val="Segoe UI"/>
            <family val="2"/>
          </rPr>
          <t xml:space="preserve">
Prefeitura cobra taxa única para o item REFORMA, sendo uma entrada de R$200,00 e uma sáida de R$100,00,</t>
        </r>
      </text>
    </comment>
    <comment ref="F22" authorId="0" shapeId="0">
      <text>
        <r>
          <rPr>
            <b/>
            <sz val="9"/>
            <color indexed="81"/>
            <rFont val="Segoe UI"/>
            <family val="2"/>
          </rPr>
          <t>Suzy de Fatima Costa Ferracioli:</t>
        </r>
        <r>
          <rPr>
            <sz val="9"/>
            <color indexed="81"/>
            <rFont val="Segoe UI"/>
            <family val="2"/>
          </rPr>
          <t xml:space="preserve">
1H*22Dias*3mês=66</t>
        </r>
      </text>
    </comment>
    <comment ref="F24" authorId="1" shapeId="0">
      <text>
        <r>
          <rPr>
            <b/>
            <sz val="9"/>
            <color indexed="81"/>
            <rFont val="Segoe UI"/>
            <charset val="1"/>
          </rPr>
          <t>Ismael Aparecido de Paula:</t>
        </r>
        <r>
          <rPr>
            <sz val="9"/>
            <color indexed="81"/>
            <rFont val="Segoe UI"/>
            <charset val="1"/>
          </rPr>
          <t xml:space="preserve">
8H * 22DIAS *3 MESES
=528</t>
        </r>
      </text>
    </comment>
    <comment ref="B25" authorId="2" shapeId="0">
      <text>
        <r>
          <rPr>
            <b/>
            <sz val="8"/>
            <color indexed="81"/>
            <rFont val="Tahoma"/>
            <charset val="1"/>
          </rPr>
          <t>Rogerio M Quintella:</t>
        </r>
        <r>
          <rPr>
            <sz val="8"/>
            <color indexed="81"/>
            <rFont val="Tahoma"/>
            <charset val="1"/>
          </rPr>
          <t xml:space="preserve">
9 TONELADAS  X 50 KM = 450 
450  X 6 HORAS = r$ 2700</t>
        </r>
      </text>
    </comment>
  </commentList>
</comments>
</file>

<file path=xl/comments3.xml><?xml version="1.0" encoding="utf-8"?>
<comments xmlns="http://schemas.openxmlformats.org/spreadsheetml/2006/main">
  <authors>
    <author>Suzy de Fatima Costa Ferracioli</author>
  </authors>
  <commentList>
    <comment ref="E27" authorId="0" shapeId="0">
      <text>
        <r>
          <rPr>
            <b/>
            <sz val="9"/>
            <color indexed="81"/>
            <rFont val="Segoe UI"/>
            <charset val="1"/>
          </rPr>
          <t>Suzy de Fatima Costa Ferracioli:</t>
        </r>
        <r>
          <rPr>
            <sz val="9"/>
            <color indexed="81"/>
            <rFont val="Segoe UI"/>
            <charset val="1"/>
          </rPr>
          <t xml:space="preserve">
50+26+80=156
156*30%=202,80
</t>
        </r>
      </text>
    </comment>
    <comment ref="E34" authorId="0" shapeId="0">
      <text>
        <r>
          <rPr>
            <b/>
            <sz val="9"/>
            <color indexed="81"/>
            <rFont val="Segoe UI"/>
            <charset val="1"/>
          </rPr>
          <t>Suzy de Fatima Costa Ferracioli:</t>
        </r>
        <r>
          <rPr>
            <sz val="9"/>
            <color indexed="81"/>
            <rFont val="Segoe UI"/>
            <charset val="1"/>
          </rPr>
          <t xml:space="preserve">
2,60x1x1,30=3,38x20
blocos= 67,6m³</t>
        </r>
      </text>
    </comment>
    <comment ref="E49" authorId="0" shapeId="0">
      <text>
        <r>
          <rPr>
            <b/>
            <sz val="9"/>
            <color indexed="81"/>
            <rFont val="Segoe UI"/>
            <charset val="1"/>
          </rPr>
          <t>Suzy de Fatima Costa Ferracioli:</t>
        </r>
        <r>
          <rPr>
            <sz val="9"/>
            <color indexed="81"/>
            <rFont val="Segoe UI"/>
            <charset val="1"/>
          </rPr>
          <t xml:space="preserve">
1m x 40m de comprimento x 3m de altura=120m³</t>
        </r>
      </text>
    </comment>
    <comment ref="E50" authorId="0" shapeId="0">
      <text>
        <r>
          <rPr>
            <b/>
            <sz val="9"/>
            <color indexed="81"/>
            <rFont val="Segoe UI"/>
            <charset val="1"/>
          </rPr>
          <t>Suzy de Fatima Costa Ferracioli:</t>
        </r>
        <r>
          <rPr>
            <sz val="9"/>
            <color indexed="81"/>
            <rFont val="Segoe UI"/>
            <charset val="1"/>
          </rPr>
          <t xml:space="preserve">
120m³ x 20km=2400</t>
        </r>
      </text>
    </comment>
    <comment ref="E53" authorId="0" shapeId="0">
      <text>
        <r>
          <rPr>
            <b/>
            <sz val="9"/>
            <color indexed="81"/>
            <rFont val="Segoe UI"/>
            <charset val="1"/>
          </rPr>
          <t>Suzy de Fatima Costa Ferracioli:</t>
        </r>
        <r>
          <rPr>
            <sz val="9"/>
            <color indexed="81"/>
            <rFont val="Segoe UI"/>
            <charset val="1"/>
          </rPr>
          <t xml:space="preserve">
40*4=160 + 1mt da parte de tras do muro 40*5= 200</t>
        </r>
      </text>
    </comment>
  </commentList>
</comments>
</file>

<file path=xl/comments4.xml><?xml version="1.0" encoding="utf-8"?>
<comments xmlns="http://schemas.openxmlformats.org/spreadsheetml/2006/main">
  <authors>
    <author>Suzy de Fatima Costa Ferracioli</author>
    <author>Ismael Aparecido de Paula</author>
    <author>Rogerio M Quintella</author>
  </authors>
  <commentList>
    <comment ref="F7" authorId="0" shapeId="0">
      <text>
        <r>
          <rPr>
            <b/>
            <sz val="9"/>
            <color indexed="81"/>
            <rFont val="Segoe UI"/>
            <family val="2"/>
          </rPr>
          <t>Suzy de Fatima Costa Ferracioli:</t>
        </r>
        <r>
          <rPr>
            <sz val="9"/>
            <color indexed="81"/>
            <rFont val="Segoe UI"/>
            <family val="2"/>
          </rPr>
          <t xml:space="preserve">
1H*22Dias*3mês=66</t>
        </r>
      </text>
    </comment>
    <comment ref="F9" authorId="1" shapeId="0">
      <text>
        <r>
          <rPr>
            <b/>
            <sz val="9"/>
            <color indexed="81"/>
            <rFont val="Segoe UI"/>
            <charset val="1"/>
          </rPr>
          <t>Ismael Aparecido de Paula:</t>
        </r>
        <r>
          <rPr>
            <sz val="9"/>
            <color indexed="81"/>
            <rFont val="Segoe UI"/>
            <charset val="1"/>
          </rPr>
          <t xml:space="preserve">
8H * 22DIAS *3 MESES
=528</t>
        </r>
      </text>
    </comment>
    <comment ref="F10" authorId="1" shapeId="0">
      <text>
        <r>
          <rPr>
            <b/>
            <sz val="9"/>
            <color indexed="81"/>
            <rFont val="Segoe UI"/>
            <charset val="1"/>
          </rPr>
          <t>Ismael Aparecido de Paula:</t>
        </r>
        <r>
          <rPr>
            <sz val="9"/>
            <color indexed="81"/>
            <rFont val="Segoe UI"/>
            <charset val="1"/>
          </rPr>
          <t xml:space="preserve">
8H * 22DIAS *3 MESES
=528
</t>
        </r>
      </text>
    </comment>
    <comment ref="B18" authorId="0" shapeId="0">
      <text>
        <r>
          <rPr>
            <b/>
            <sz val="9"/>
            <color indexed="81"/>
            <rFont val="Segoe UI"/>
            <family val="2"/>
          </rPr>
          <t>Suzy de Fatima Costa Ferracioli:</t>
        </r>
        <r>
          <rPr>
            <sz val="9"/>
            <color indexed="81"/>
            <rFont val="Segoe UI"/>
            <family val="2"/>
          </rPr>
          <t xml:space="preserve">
Prefeitura cobra taxa única para o item REFORMA, sendo uma entrada de R$200,00 e uma sáida de R$100,00,</t>
        </r>
      </text>
    </comment>
    <comment ref="F22" authorId="0" shapeId="0">
      <text>
        <r>
          <rPr>
            <b/>
            <sz val="9"/>
            <color indexed="81"/>
            <rFont val="Segoe UI"/>
            <family val="2"/>
          </rPr>
          <t>Suzy de Fatima Costa Ferracioli:</t>
        </r>
        <r>
          <rPr>
            <sz val="9"/>
            <color indexed="81"/>
            <rFont val="Segoe UI"/>
            <family val="2"/>
          </rPr>
          <t xml:space="preserve">
1H*22Dias*3mês=66</t>
        </r>
      </text>
    </comment>
    <comment ref="F24" authorId="1" shapeId="0">
      <text>
        <r>
          <rPr>
            <b/>
            <sz val="9"/>
            <color indexed="81"/>
            <rFont val="Segoe UI"/>
            <charset val="1"/>
          </rPr>
          <t>Ismael Aparecido de Paula:</t>
        </r>
        <r>
          <rPr>
            <sz val="9"/>
            <color indexed="81"/>
            <rFont val="Segoe UI"/>
            <charset val="1"/>
          </rPr>
          <t xml:space="preserve">
8H * 22DIAS *3 MESES
=528</t>
        </r>
      </text>
    </comment>
    <comment ref="B25" authorId="2" shapeId="0">
      <text>
        <r>
          <rPr>
            <b/>
            <sz val="8"/>
            <color indexed="81"/>
            <rFont val="Tahoma"/>
            <charset val="1"/>
          </rPr>
          <t>Rogerio M Quintella:</t>
        </r>
        <r>
          <rPr>
            <sz val="8"/>
            <color indexed="81"/>
            <rFont val="Tahoma"/>
            <charset val="1"/>
          </rPr>
          <t xml:space="preserve">
9 TONELADAS  X 50 KM = 450 
450  X 6 HORAS = r$ 2700</t>
        </r>
      </text>
    </comment>
  </commentList>
</comments>
</file>

<file path=xl/sharedStrings.xml><?xml version="1.0" encoding="utf-8"?>
<sst xmlns="http://schemas.openxmlformats.org/spreadsheetml/2006/main" count="626" uniqueCount="230">
  <si>
    <t>Obra</t>
  </si>
  <si>
    <t>Data</t>
  </si>
  <si>
    <t>Endereço</t>
  </si>
  <si>
    <t>Cidade / UF</t>
  </si>
  <si>
    <t>Prazo</t>
  </si>
  <si>
    <t>IPEM CAMPINAS</t>
  </si>
  <si>
    <t>Campinas / SP</t>
  </si>
  <si>
    <t>ITEM</t>
  </si>
  <si>
    <t>DISCRIMINAÇÃO</t>
  </si>
  <si>
    <t>UNID.</t>
  </si>
  <si>
    <t>QUANT</t>
  </si>
  <si>
    <t>Valor Unitario</t>
  </si>
  <si>
    <t>TOTAL</t>
  </si>
  <si>
    <t>VALOR TOTAL DO ITEM</t>
  </si>
  <si>
    <t>SUBTOTAIS</t>
  </si>
  <si>
    <t>PLANILHA DE QUANTITATIVOS - OBRAS CIVIS</t>
  </si>
  <si>
    <t>1.1</t>
  </si>
  <si>
    <t>1.2</t>
  </si>
  <si>
    <t>1.3</t>
  </si>
  <si>
    <t>SERVIÇOS PRELIMINARES, INSTALAÇÃO E MOBILIZAÇÃO - CANTEIRO DE OBRAS.</t>
  </si>
  <si>
    <t>CONSTRUÇÕES PROVISÓRIAS</t>
  </si>
  <si>
    <t>PROTEÇÃO E SINALIZAÇÃO</t>
  </si>
  <si>
    <t>PPCI OBRA</t>
  </si>
  <si>
    <t>SERVIÇOS PRELIMINARES</t>
  </si>
  <si>
    <t>2.2.2</t>
  </si>
  <si>
    <t>2.1</t>
  </si>
  <si>
    <t>PLACA DE OBRA EM CHAPA DE AÇO GALVANIZADO</t>
  </si>
  <si>
    <t>mês</t>
  </si>
  <si>
    <t>unid.</t>
  </si>
  <si>
    <t>m3xkm</t>
  </si>
  <si>
    <t>DEMOLICAO DE ALVENARIA DE TIJOLOS MACICOS S/ REAPROVEITAMENTO</t>
  </si>
  <si>
    <t>DEMOLICAO DE ALVENARIA DE TIJOLOS FURADOS S/ REAPROVEITAMENTO</t>
  </si>
  <si>
    <t>CARGA E DESCARGA MECANIZADAS DE ENTULHO EM CAMINHAO BASCULANTE 6M3</t>
  </si>
  <si>
    <t>2.1.1</t>
  </si>
  <si>
    <t>2.2</t>
  </si>
  <si>
    <t>2.3</t>
  </si>
  <si>
    <t>MONTAGEM DE ARMADURA LONGITUDINAL DE ESTACAS DE SEÇÃO CIRCULAR, DIÂMET RO = 10,0 MM. AF_11/2016</t>
  </si>
  <si>
    <t>ESCAVAÇÃO MANUAL DE VALAS. AF_03/2016</t>
  </si>
  <si>
    <t>LASTRO DE BRITA</t>
  </si>
  <si>
    <t>CORTE E PREPARO EM CABECA DE ESTACA</t>
  </si>
  <si>
    <t>FORMA TABUA P/CONCRETO EM FUNDACAO S/REAPROVEITAMENTO</t>
  </si>
  <si>
    <t>MURO DE ARRIMO</t>
  </si>
  <si>
    <t>ml</t>
  </si>
  <si>
    <t>kg</t>
  </si>
  <si>
    <t>unid</t>
  </si>
  <si>
    <t>93358</t>
  </si>
  <si>
    <t>73883/002</t>
  </si>
  <si>
    <t>ALVENARIA DE VEDAÇÃO DE BLOCOS VAZADOS DE CONCRETO DE 19X19X39CM (ESPE SSURA 19CM) DE PAREDES COM ÁREA LÍQUIDA MAIOR OU IGUAL A 6M² COM VÃOS E ARGAMASSA DE ASSENTAMENTO COM PREPARO EM BETONEIRA. AF_06/2014</t>
  </si>
  <si>
    <t>ALVENARIA DE VEDAÇÃO DE BLOCOS VAZADOS DE CONCRETO DE 14X19X39CM (ESPE SSURA 14CM) DE PAREDES COM ÁREA LÍQUIDA MENOR QUE 6M² COM VÃOS E ARGAM ASSA DE ASSENTAMENTO COM PREPARO EM BETONEIRA. AF_06/2014</t>
  </si>
  <si>
    <t>EXECUCAO DE DRENO COM TUBOS DE PVC CORRUGADO FLEXIVEL PERFURADO - DN 1 00</t>
  </si>
  <si>
    <t>EXECUCAO DE DRENO FRANCES COM BRITA NUM 2</t>
  </si>
  <si>
    <t xml:space="preserve"> EMBOÇO/MASSA ÚNICA, TRAÇO 1: 2:8, PREPARO MECÂNICO, COM BETONEIRA DE 400L, EM PAREDES DE AMBIENTES INTERNOS, COM EXECUÇÃO DE TALISCAS, PARA EDIFICAÇÃO HABITACIONAL MULTI FAMILIAR (PRÉDIO). AF_11/2014</t>
  </si>
  <si>
    <t>MANTA IMPERMEABILIZANTE A BASE DE ASFALTO - FORNECIMENTO E INSTALACAO</t>
  </si>
  <si>
    <t>CALHA EM CONCRETO SIMPLES, EM MEIA CANA DE CONCRETO, DIAMETRO 600 MM</t>
  </si>
  <si>
    <t>CHAPISCO APLICADO EM ALVENARIAS E ESTRUTURAS DE CONCRETO INTERNAS, COM COLHER DE PEDREIRO.  ARGAMASSA TRAÇO 1:3 COM PREPARO EM BETONEIRA 400 L. AF_06/2014</t>
  </si>
  <si>
    <t>RUFO EM CHAPA DE AÇO GALVANIZADO NÚMERO 24, CORTE DE 25 CM, INCLUSO TR ANSPORTE VERTICAL. AF_06/2016</t>
  </si>
  <si>
    <t>m³</t>
  </si>
  <si>
    <t>2.3.1</t>
  </si>
  <si>
    <t>2.4</t>
  </si>
  <si>
    <t>2.4.1</t>
  </si>
  <si>
    <t>2.4.2</t>
  </si>
  <si>
    <t>2.4.3</t>
  </si>
  <si>
    <t>2.4.5</t>
  </si>
  <si>
    <t>2.4.6</t>
  </si>
  <si>
    <t>LIMPEZA GERAL DA OBRA</t>
  </si>
  <si>
    <t>3.1</t>
  </si>
  <si>
    <t>LIMPEZA FINAL DA OBRA</t>
  </si>
  <si>
    <t>m²</t>
  </si>
  <si>
    <t xml:space="preserve">BDI </t>
  </si>
  <si>
    <t>H</t>
  </si>
  <si>
    <t>%</t>
  </si>
  <si>
    <t>un</t>
  </si>
  <si>
    <t>R$ - Planejado</t>
  </si>
  <si>
    <t>% - Planejado</t>
  </si>
  <si>
    <t>R$</t>
  </si>
  <si>
    <t>ADMINISTRAÇÃO LOCAL</t>
  </si>
  <si>
    <t>COMPOSIÇÃO 1</t>
  </si>
  <si>
    <t>MESTRE DE OBRAS COM ENCARGOS COMPLEMENTARES</t>
  </si>
  <si>
    <t>CREA SP</t>
  </si>
  <si>
    <t>ART</t>
  </si>
  <si>
    <t>Prefeitura Campinas</t>
  </si>
  <si>
    <t>DESPESAS COM PESSOAL</t>
  </si>
  <si>
    <t>COMPOSIÇÃO 2</t>
  </si>
  <si>
    <t>LICENÇAS E TAXAS</t>
  </si>
  <si>
    <t>COMPOSIÇÃO 3</t>
  </si>
  <si>
    <t>CONTROLE TECNOLÓGICO</t>
  </si>
  <si>
    <t>LICEÇAS E TAXAS</t>
  </si>
  <si>
    <t>LICENÇA DE OBRA</t>
  </si>
  <si>
    <t>SOMA</t>
  </si>
  <si>
    <t>Engenheiro Civil de obra pleno, com encargos complementares (SINAPI)</t>
  </si>
  <si>
    <t>SINAPI 90778</t>
  </si>
  <si>
    <t>SINAPI 94295</t>
  </si>
  <si>
    <t>2.3.2</t>
  </si>
  <si>
    <t>2.3.3</t>
  </si>
  <si>
    <t>3.2</t>
  </si>
  <si>
    <t>3.3</t>
  </si>
  <si>
    <t>3.4</t>
  </si>
  <si>
    <t>3.5</t>
  </si>
  <si>
    <t>3.6</t>
  </si>
  <si>
    <t>3.7</t>
  </si>
  <si>
    <t>3.9</t>
  </si>
  <si>
    <t>3.8</t>
  </si>
  <si>
    <t>3.10</t>
  </si>
  <si>
    <t>3.11</t>
  </si>
  <si>
    <t>3.12</t>
  </si>
  <si>
    <t>4.1</t>
  </si>
  <si>
    <t xml:space="preserve">TOTAL </t>
  </si>
  <si>
    <t>M</t>
  </si>
  <si>
    <t>1 - OBJETO:</t>
  </si>
  <si>
    <t>2 - COMPOSIÇÃO DO BDI INCIDENTE SOBRE OS SERVIÇOS:</t>
  </si>
  <si>
    <t>Custo Global dos Serviço (Material+Mão de Obra) Médio (R$)</t>
  </si>
  <si>
    <t>ADMINISTRAÇÃO CENTRAL</t>
  </si>
  <si>
    <t>DESPESAS FINANCEIRAS</t>
  </si>
  <si>
    <t>SEGURO + GARANTIAS</t>
  </si>
  <si>
    <t>RISCO</t>
  </si>
  <si>
    <t>LUCRO</t>
  </si>
  <si>
    <t>IMPOSTOS SOBRE O FATURAMENTO</t>
  </si>
  <si>
    <t>PIS</t>
  </si>
  <si>
    <t>COFINS</t>
  </si>
  <si>
    <t>CPRB</t>
  </si>
  <si>
    <t>ISS</t>
  </si>
  <si>
    <t>BDI (%)</t>
  </si>
  <si>
    <t>PREÇO GLOBAL DOS SERVIÇOS (R$)</t>
  </si>
  <si>
    <t>3 - OBSERVAÇÕES GERAIS:</t>
  </si>
  <si>
    <t>1 - Para o cálculo do BDI foi utilizada equação acolhida pelo Acórdão 2.369/2011 - Plenário bem como recomendações do Acórdão 2.622/2013 - Plenário;
2 - Os itens marcados com 1 (um) asterisco têm variação percentual  a ser definida e apresentada individualmente pelas empresas;
3 - O item CPRB só deverá constar no BDI quando a empresa for optante pela desoneração da folha de pagamento.</t>
  </si>
  <si>
    <t>4 - ELABORAÇÃO E REVISÕES:</t>
  </si>
  <si>
    <t>Avenida das Amoreiras, 163 Parque Italia</t>
  </si>
  <si>
    <t>LOCACAO CONVENCIONAL DE OBRA, ATRAVÉS DE GABARITO DE TABUAS CORRIDAS PONTALETADAS A CADA 1,50M, SEM REAPROVEITAMENTO</t>
  </si>
  <si>
    <t>MOBILIZAÇÃO E DESMOBILIZAÇÃO DE ESTACAS</t>
  </si>
  <si>
    <t>TRANSPORTE COM CAMINHÃO BASCULANTE DE 10 M3, EM VIA URBANA EM LEITO NA M3XKM TURAL (UNIDADE: M3XKM). AF_04/2016</t>
  </si>
  <si>
    <t>M³xkm</t>
  </si>
  <si>
    <t>CARGA E DESCARGA MECANICA DE SOLO UTILIZANDO CAMINHAO BASCULANTE 6,0M3 /16T E PA CARREGADEIRA SOBRE PNEUS 128 HP, CAPACIDADE DA CAÇAMBA 1,7 A 2,8 M3, PESO OPERACIONAL 11632 KG</t>
  </si>
  <si>
    <t>COD. REFERÊNCIA</t>
  </si>
  <si>
    <t>2.4.7</t>
  </si>
  <si>
    <t>ESTACA ESCAVADA MECANICAMENTE, COM ATÉ 40 CM DE DIÂMETRO, ATÉ 9 M DE COMPRIMENTO, CONCRETO LANÇADO POR CAMINHÃO BETONEIRA (EXCLUSIVE MOBILIZAÇÃO E DESMOBILIZAÇÃO). AF_02/2015</t>
  </si>
  <si>
    <t xml:space="preserve"> ESCAVACAO MECANICA PARA ACERTO DE TALUDES, EM MATERIAL DE 1A CATEGORIA, COM ESCAVADEIRA HIDRAULICA</t>
  </si>
  <si>
    <t>ATERRO MANUAL ESPALHADO E COMPACTADO ATRÁS DO MURO DE ARRIMO</t>
  </si>
  <si>
    <t>2.4.4</t>
  </si>
  <si>
    <t>Item</t>
  </si>
  <si>
    <t>Serviço/Etapa</t>
  </si>
  <si>
    <t xml:space="preserve">30 DIAS </t>
  </si>
  <si>
    <t>60 DIAS</t>
  </si>
  <si>
    <t>90 DIAS</t>
  </si>
  <si>
    <t>MEDIÇÃO MENSAL DE SERVIÇOS SEM BDI</t>
  </si>
  <si>
    <t>MEDIÇÃO DO BDI DE SERVIÇOS</t>
  </si>
  <si>
    <t>-</t>
  </si>
  <si>
    <t>MEDIÇÃO MENSAL (%)</t>
  </si>
  <si>
    <t>MEDIÇÃO ACUMULADA (R$)</t>
  </si>
  <si>
    <t>MEDIÇÃO ACUMULADA (%)</t>
  </si>
  <si>
    <t xml:space="preserve">MEDIÇÃO MENSAL TOTAL </t>
  </si>
  <si>
    <t>PREÇO TOTAL COM BDI</t>
  </si>
  <si>
    <t>PREÇO TOTAL DOS SERVIÇOS</t>
  </si>
  <si>
    <r>
      <t>1</t>
    </r>
    <r>
      <rPr>
        <b/>
        <vertAlign val="superscript"/>
        <sz val="14"/>
        <color indexed="8"/>
        <rFont val="Calibri"/>
        <family val="2"/>
        <scheme val="minor"/>
      </rPr>
      <t>a</t>
    </r>
    <r>
      <rPr>
        <b/>
        <sz val="14"/>
        <color indexed="8"/>
        <rFont val="Calibri"/>
        <family val="2"/>
        <scheme val="minor"/>
      </rPr>
      <t xml:space="preserve"> medição</t>
    </r>
  </si>
  <si>
    <r>
      <t>2</t>
    </r>
    <r>
      <rPr>
        <b/>
        <vertAlign val="superscript"/>
        <sz val="14"/>
        <color indexed="8"/>
        <rFont val="Calibri"/>
        <family val="2"/>
        <scheme val="minor"/>
      </rPr>
      <t>a</t>
    </r>
    <r>
      <rPr>
        <b/>
        <sz val="14"/>
        <color indexed="8"/>
        <rFont val="Calibri"/>
        <family val="2"/>
        <scheme val="minor"/>
      </rPr>
      <t xml:space="preserve"> medição</t>
    </r>
  </si>
  <si>
    <r>
      <t>3</t>
    </r>
    <r>
      <rPr>
        <b/>
        <vertAlign val="superscript"/>
        <sz val="14"/>
        <color indexed="8"/>
        <rFont val="Calibri"/>
        <family val="2"/>
        <scheme val="minor"/>
      </rPr>
      <t>a</t>
    </r>
    <r>
      <rPr>
        <b/>
        <sz val="14"/>
        <color indexed="8"/>
        <rFont val="Calibri"/>
        <family val="2"/>
        <scheme val="minor"/>
      </rPr>
      <t xml:space="preserve"> medição</t>
    </r>
  </si>
  <si>
    <t>CRONOGRAMA FÍSICO-FINANCEIRO</t>
  </si>
  <si>
    <t>SINAPI 88309</t>
  </si>
  <si>
    <t xml:space="preserve"> PEDREIRO COM ENCARGOS COMPLEMENTARES </t>
  </si>
  <si>
    <t>SINAPI 88316</t>
  </si>
  <si>
    <t xml:space="preserve"> SERVENTE COM ENCARGOS COMPLEMENTARES </t>
  </si>
  <si>
    <t xml:space="preserve"> </t>
  </si>
  <si>
    <t xml:space="preserve"> EXTINTOR INCENDIO TP PO QUIMICO 4KG FORNECIMENTO E COLOCACAO </t>
  </si>
  <si>
    <t>EXTINTOR DE INCENDIO PORTATIL COM CARGA DE AGUA PRESSURIZADA DE 10 L, CLASSE A FORNECIMENTO E INTALAÇAO</t>
  </si>
  <si>
    <t>87879</t>
  </si>
  <si>
    <t>87469</t>
  </si>
  <si>
    <t>87461</t>
  </si>
  <si>
    <t>03 MESES</t>
  </si>
  <si>
    <t>3.13</t>
  </si>
  <si>
    <t>3.14</t>
  </si>
  <si>
    <t>3.16</t>
  </si>
  <si>
    <t>3.17</t>
  </si>
  <si>
    <t>3.18</t>
  </si>
  <si>
    <t>3.19</t>
  </si>
  <si>
    <t>3.20</t>
  </si>
  <si>
    <t>CONSTRUÇÃO DE MURO DE ARRIMO, QUE DIVIDE COM A SUPERINTENDÊNCIA DE CONTROLE DE ENDEMIAS – SUCEN, NA DELEGACIA
DE AÇÃO REGIONAL DE CAMPINAS – AV. DAS AMOREIRAS, Nº 163 PARQUE ITÁLIA – CAMPINAS/SP</t>
  </si>
  <si>
    <t>SINAPI 88297</t>
  </si>
  <si>
    <t>OPERADOR DE MAQUINAS COM ENCARGOS COMPLEMENTARES</t>
  </si>
  <si>
    <t>SERVENTE COM ENCARGOS COMPLEMENTARES</t>
  </si>
  <si>
    <t>SINAPI 89843</t>
  </si>
  <si>
    <t xml:space="preserve">CARRETA PARA EQUIPAMENTO DE ATÉ 9T COM DISTANCIA ATÉ 50km </t>
  </si>
  <si>
    <t>CHP</t>
  </si>
  <si>
    <t>PINTURA</t>
  </si>
  <si>
    <t>4.2</t>
  </si>
  <si>
    <t>APLICAÇÃO MANUAL DE FUNDO SELADOR ACRÍLICO EM PAREDES EXTERNAS DE CASA S. AF_06/2014</t>
  </si>
  <si>
    <t>88415</t>
  </si>
  <si>
    <t>m2</t>
  </si>
  <si>
    <t>APLICAÇÃO MANUAL DE TINTA LÁTEX ACRÍLICA EM PAREDE EXTERNAS DE CASAS, DUAS DEMÃOS. AF_11/2016</t>
  </si>
  <si>
    <t>5</t>
  </si>
  <si>
    <t>5.1</t>
  </si>
  <si>
    <t>APLICAÇÃO E LIXAMENTO DE MASSA LÁTEX EM PAREDES, UMA DEMÃO. AF_06/2014</t>
  </si>
  <si>
    <t>4.3</t>
  </si>
  <si>
    <t>EXTINTOR DE INCENDIO PORTATIL COM CARGA DE GÁS CARBONICO CO2 DE 4KG,CLASSE BC</t>
  </si>
  <si>
    <t>96557</t>
  </si>
  <si>
    <t>CONCRETAGEM DE BLOCOS DE COROAMENTO E VIGAS BALDRAMES, FCK 30 MPA, COM USO DE BOMBA LANÇAMENTO, ADENSAMENTO E ACABAMENTO.</t>
  </si>
  <si>
    <t>3.15</t>
  </si>
  <si>
    <t xml:space="preserve"> TRANSPORTE COM CAMINHÃO BASCULANTE 6 M3 EM RODOVIA PAVIMENTADA  ATÉ 30 KM (UNIDADE: M3XKM)</t>
  </si>
  <si>
    <t xml:space="preserve"> BATE-ESTACAS POR GRAVIDADE, POTÊNCIA DE 160 HP, PESO DO MARTELO ATÉ 3 TONELADAS</t>
  </si>
  <si>
    <t>88495</t>
  </si>
  <si>
    <t>95626</t>
  </si>
  <si>
    <t>SINAPI 89883</t>
  </si>
  <si>
    <t>LOCACAO DE CONTAINER 2,30 X 6,00 M, ALT. 2,50 M, PARA SANITARIO, COM 4 BACIAS, 8 CHUVEIROS,1 LAVATORIO E 1 MICTORIO.</t>
  </si>
  <si>
    <t>100324</t>
  </si>
  <si>
    <t>92415</t>
  </si>
  <si>
    <t>73881/001</t>
  </si>
  <si>
    <t>98546</t>
  </si>
  <si>
    <t>COMPOSIÇÃO 4</t>
  </si>
  <si>
    <t>AREIA MEDIA - POSTO JAZIDA/FORNECEDOR (RETIRADO NA JAZIDA, SEM TRANSPORTE)</t>
  </si>
  <si>
    <t>CIMENTO PORTLAND COMPOSTO CP II-32</t>
  </si>
  <si>
    <t>CALHA/CANALETA DE CONCRETO SIMPLES, TIPO MEIA CANA, D = 60 CM, PARA AGUA PLUVIAL</t>
  </si>
  <si>
    <t>PEDREIRO COM ENCARGOS COMPLEMENTARES</t>
  </si>
  <si>
    <t>M3</t>
  </si>
  <si>
    <t>KG</t>
  </si>
  <si>
    <t>SINAPI 370</t>
  </si>
  <si>
    <t>SINAPI 1379</t>
  </si>
  <si>
    <t>SINAPI 10544</t>
  </si>
  <si>
    <t>UND</t>
  </si>
  <si>
    <t>Fonte: SINAPI FEV/2021</t>
  </si>
  <si>
    <t>92778</t>
  </si>
  <si>
    <t>92777</t>
  </si>
  <si>
    <t>ARMAÇÃO DE PILAR OU VIGA DE UMA ESTRUTURA CONVENCIONAL DE CONCRETO ARMADO EM UMA EDIFICAÇÃO TÉRREA OU SOBRADO UTILIZANDO AÇO CA-50 DE 8,0 MM- MONTAGEM.</t>
  </si>
  <si>
    <t>ARMAÇÃO DE PILAR OU VIGA DE UMA ESTRUTURA CONVENCIONAL DE CONCRETO ARMADO EM UMA EDIFICAÇÃO TÉRREA OU SOBRADO UTILIZANDO AÇO CA-50 DE 10,0 MM - MONTAGEM.</t>
  </si>
  <si>
    <t>92776</t>
  </si>
  <si>
    <t>ARMAÇÃO DE PILAR OU VIGA DE UMA ESTRUTURA CONVENCIONAL DE CONCRETO ARMADO EM UMA EDIFICAÇÃO TÉRREA OU SOBRADO UTILIZANDO AÇO CA-50 DE 6,3 MM - MONTAGEM.</t>
  </si>
  <si>
    <t>92789</t>
  </si>
  <si>
    <t>ARMAÇÃO DE LAJE DE UMA ESTRUTURA CONVENCIONAL DE CONCRETO ARMADO EM UMA EDIFICAÇÃO TÉRREA OU SOBRADO UTILIZANDO AÇO CA-50 DE 16,0 MM - MONTAGEM.</t>
  </si>
  <si>
    <t>92784</t>
  </si>
  <si>
    <t>ARMAÇÃO DE LAJE DE UMA ESTRUTURA CONVENCIONAL DE CONCRETO ARMADO EM UMA EDIFICAÇÃO TÉRREA OU SOBRADO UTILIZANDO AÇO CA-60 DE 5,0 MM - MONTAGEM.</t>
  </si>
  <si>
    <t xml:space="preserve">Catálogos usados para referência de preço: SINAPI  - SP FEV/2021 
* Valor proporcional ou com substituição de insumo. </t>
  </si>
  <si>
    <t xml:space="preserve">1 - Para o cálculo do BDI foi utilizada equação acolhida pelo Acórdão 2.369/2011 - Plenário bem como recomendações do Acórdão 2.622/2013 - Plenário;
</t>
  </si>
  <si>
    <t>OBJETO:   EXECUÇÃO DE MURO DE ARRIMO - REGIONAL CAMPINAS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</si>
</sst>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&quot;R$&quot;\ #,##0.00"/>
    <numFmt numFmtId="166" formatCode="_-[$R$-416]\ * #,##0.00_-;\-[$R$-416]\ * #,##0.00_-;_-[$R$-416]\ * &quot;-&quot;??_-;_-@_-"/>
    <numFmt numFmtId="167" formatCode="000000"/>
    <numFmt numFmtId="168" formatCode="&quot;R$ 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indexed="30"/>
      <name val="Calibri"/>
      <family val="2"/>
      <scheme val="minor"/>
    </font>
    <font>
      <b/>
      <vertAlign val="superscript"/>
      <sz val="14"/>
      <color indexed="8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5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indexed="41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4" borderId="1">
      <alignment vertical="center"/>
    </xf>
    <xf numFmtId="0" fontId="7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" fillId="0" borderId="0"/>
    <xf numFmtId="44" fontId="1" fillId="0" borderId="0" applyFont="0" applyFill="0" applyBorder="0" applyAlignment="0" applyProtection="0"/>
  </cellStyleXfs>
  <cellXfs count="357">
    <xf numFmtId="0" fontId="0" fillId="0" borderId="0" xfId="0"/>
    <xf numFmtId="0" fontId="5" fillId="0" borderId="0" xfId="0" applyFont="1" applyFill="1"/>
    <xf numFmtId="0" fontId="4" fillId="0" borderId="0" xfId="0" applyFont="1"/>
    <xf numFmtId="0" fontId="2" fillId="3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0" fillId="2" borderId="1" xfId="0" applyFill="1" applyBorder="1"/>
    <xf numFmtId="165" fontId="0" fillId="2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4" fontId="5" fillId="6" borderId="1" xfId="2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0" fillId="0" borderId="1" xfId="0" applyBorder="1"/>
    <xf numFmtId="0" fontId="0" fillId="7" borderId="1" xfId="0" applyFill="1" applyBorder="1"/>
    <xf numFmtId="0" fontId="0" fillId="8" borderId="1" xfId="0" applyFill="1" applyBorder="1"/>
    <xf numFmtId="0" fontId="0" fillId="8" borderId="7" xfId="0" applyFill="1" applyBorder="1"/>
    <xf numFmtId="165" fontId="0" fillId="7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5" fillId="0" borderId="6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5" fillId="0" borderId="8" xfId="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2" fontId="5" fillId="0" borderId="1" xfId="2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65" fontId="0" fillId="7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49" fontId="5" fillId="6" borderId="1" xfId="2" applyNumberFormat="1" applyFont="1" applyFill="1" applyBorder="1" applyAlignment="1">
      <alignment horizontal="left" vertical="center"/>
    </xf>
    <xf numFmtId="0" fontId="0" fillId="7" borderId="0" xfId="0" applyFill="1"/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/>
    </xf>
    <xf numFmtId="166" fontId="0" fillId="7" borderId="1" xfId="0" applyNumberFormat="1" applyFill="1" applyBorder="1" applyAlignment="1">
      <alignment horizontal="center" vertical="center"/>
    </xf>
    <xf numFmtId="4" fontId="0" fillId="7" borderId="1" xfId="0" applyNumberForma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0" fillId="7" borderId="1" xfId="0" applyFont="1" applyFill="1" applyBorder="1"/>
    <xf numFmtId="0" fontId="0" fillId="7" borderId="0" xfId="0" applyFont="1" applyFill="1"/>
    <xf numFmtId="10" fontId="6" fillId="4" borderId="1" xfId="0" applyNumberFormat="1" applyFont="1" applyFill="1" applyBorder="1" applyAlignment="1" applyProtection="1">
      <alignment horizontal="center" vertical="center"/>
      <protection locked="0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 applyProtection="1">
      <alignment vertical="center"/>
    </xf>
    <xf numFmtId="10" fontId="0" fillId="0" borderId="1" xfId="0" applyNumberFormat="1" applyFont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vertical="center"/>
    </xf>
    <xf numFmtId="10" fontId="5" fillId="4" borderId="1" xfId="0" applyNumberFormat="1" applyFont="1" applyFill="1" applyBorder="1" applyAlignment="1" applyProtection="1">
      <alignment horizontal="center" vertical="center"/>
      <protection locked="0"/>
    </xf>
    <xf numFmtId="168" fontId="3" fillId="4" borderId="1" xfId="0" applyNumberFormat="1" applyFont="1" applyFill="1" applyBorder="1" applyAlignment="1">
      <alignment horizontal="center" vertical="center"/>
    </xf>
    <xf numFmtId="168" fontId="3" fillId="4" borderId="1" xfId="0" applyNumberFormat="1" applyFont="1" applyFill="1" applyBorder="1" applyAlignment="1" applyProtection="1">
      <alignment horizontal="center" vertical="center"/>
    </xf>
    <xf numFmtId="0" fontId="0" fillId="4" borderId="0" xfId="0" applyFill="1"/>
    <xf numFmtId="0" fontId="5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165" fontId="5" fillId="7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6" applyFont="1" applyFill="1" applyBorder="1" applyAlignment="1" applyProtection="1">
      <alignment horizontal="center" vertical="center"/>
      <protection locked="0"/>
    </xf>
    <xf numFmtId="165" fontId="22" fillId="0" borderId="1" xfId="8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0" xfId="0" applyFont="1" applyProtection="1"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0" fillId="0" borderId="0" xfId="10" applyFont="1" applyAlignment="1">
      <alignment horizontal="center" vertical="center"/>
    </xf>
    <xf numFmtId="4" fontId="0" fillId="0" borderId="0" xfId="10" applyNumberFormat="1" applyFont="1" applyAlignment="1">
      <alignment horizontal="center" vertical="center"/>
    </xf>
    <xf numFmtId="4" fontId="27" fillId="10" borderId="1" xfId="10" applyNumberFormat="1" applyFont="1" applyFill="1" applyBorder="1" applyAlignment="1">
      <alignment horizontal="center" vertical="center"/>
    </xf>
    <xf numFmtId="0" fontId="27" fillId="10" borderId="1" xfId="10" applyFont="1" applyFill="1" applyBorder="1" applyAlignment="1">
      <alignment horizontal="center" vertical="center"/>
    </xf>
    <xf numFmtId="4" fontId="28" fillId="11" borderId="1" xfId="10" applyNumberFormat="1" applyFont="1" applyFill="1" applyBorder="1" applyAlignment="1">
      <alignment horizontal="center" vertical="center"/>
    </xf>
    <xf numFmtId="0" fontId="19" fillId="10" borderId="1" xfId="10" applyFont="1" applyFill="1" applyBorder="1" applyAlignment="1">
      <alignment horizontal="center" vertical="center"/>
    </xf>
    <xf numFmtId="10" fontId="27" fillId="10" borderId="1" xfId="10" applyNumberFormat="1" applyFont="1" applyFill="1" applyBorder="1" applyAlignment="1">
      <alignment horizontal="center" vertical="center"/>
    </xf>
    <xf numFmtId="4" fontId="27" fillId="12" borderId="1" xfId="10" applyNumberFormat="1" applyFont="1" applyFill="1" applyBorder="1" applyAlignment="1">
      <alignment horizontal="center" vertical="center"/>
    </xf>
    <xf numFmtId="4" fontId="19" fillId="0" borderId="1" xfId="10" applyNumberFormat="1" applyFont="1" applyFill="1" applyBorder="1" applyAlignment="1">
      <alignment horizontal="center" vertical="center"/>
    </xf>
    <xf numFmtId="0" fontId="27" fillId="12" borderId="1" xfId="10" applyFont="1" applyFill="1" applyBorder="1" applyAlignment="1">
      <alignment horizontal="center" vertical="center"/>
    </xf>
    <xf numFmtId="4" fontId="29" fillId="11" borderId="1" xfId="10" applyNumberFormat="1" applyFont="1" applyFill="1" applyBorder="1" applyAlignment="1">
      <alignment horizontal="center" vertical="center"/>
    </xf>
    <xf numFmtId="0" fontId="19" fillId="0" borderId="1" xfId="10" applyFont="1" applyBorder="1" applyAlignment="1">
      <alignment horizontal="center" vertical="center"/>
    </xf>
    <xf numFmtId="10" fontId="27" fillId="0" borderId="1" xfId="10" applyNumberFormat="1" applyFont="1" applyFill="1" applyBorder="1" applyAlignment="1">
      <alignment horizontal="center" vertical="center"/>
    </xf>
    <xf numFmtId="4" fontId="28" fillId="10" borderId="1" xfId="10" applyNumberFormat="1" applyFont="1" applyFill="1" applyBorder="1" applyAlignment="1">
      <alignment horizontal="center" vertical="center"/>
    </xf>
    <xf numFmtId="0" fontId="19" fillId="0" borderId="0" xfId="10" applyFont="1" applyAlignment="1">
      <alignment horizontal="center" vertical="center"/>
    </xf>
    <xf numFmtId="4" fontId="19" fillId="0" borderId="0" xfId="10" applyNumberFormat="1" applyFont="1" applyAlignment="1">
      <alignment horizontal="center" vertical="center"/>
    </xf>
    <xf numFmtId="4" fontId="0" fillId="0" borderId="0" xfId="10" applyNumberFormat="1" applyFont="1" applyBorder="1" applyAlignment="1">
      <alignment horizontal="center" vertical="center"/>
    </xf>
    <xf numFmtId="0" fontId="27" fillId="0" borderId="0" xfId="10" applyFont="1" applyAlignment="1">
      <alignment horizontal="center" vertical="center"/>
    </xf>
    <xf numFmtId="168" fontId="27" fillId="0" borderId="0" xfId="10" applyNumberFormat="1" applyFont="1" applyAlignment="1">
      <alignment horizontal="center" vertical="center"/>
    </xf>
    <xf numFmtId="10" fontId="27" fillId="0" borderId="1" xfId="10" applyNumberFormat="1" applyFont="1" applyBorder="1" applyAlignment="1">
      <alignment horizontal="center" vertical="center"/>
    </xf>
    <xf numFmtId="4" fontId="29" fillId="7" borderId="1" xfId="10" applyNumberFormat="1" applyFont="1" applyFill="1" applyBorder="1" applyAlignment="1">
      <alignment horizontal="center" vertical="center"/>
    </xf>
    <xf numFmtId="10" fontId="0" fillId="0" borderId="0" xfId="1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5" fontId="27" fillId="0" borderId="1" xfId="10" applyNumberFormat="1" applyFont="1" applyBorder="1" applyAlignment="1">
      <alignment horizontal="center" vertical="center"/>
    </xf>
    <xf numFmtId="165" fontId="27" fillId="10" borderId="1" xfId="1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2" fontId="0" fillId="0" borderId="0" xfId="0" applyNumberFormat="1"/>
    <xf numFmtId="4" fontId="19" fillId="7" borderId="1" xfId="10" applyNumberFormat="1" applyFont="1" applyFill="1" applyBorder="1" applyAlignment="1">
      <alignment horizontal="center" vertical="center"/>
    </xf>
    <xf numFmtId="0" fontId="0" fillId="7" borderId="0" xfId="10" applyFont="1" applyFill="1" applyAlignment="1">
      <alignment horizontal="center" vertical="center"/>
    </xf>
    <xf numFmtId="0" fontId="27" fillId="7" borderId="1" xfId="10" applyFont="1" applyFill="1" applyBorder="1" applyAlignment="1">
      <alignment horizontal="center" vertical="center"/>
    </xf>
    <xf numFmtId="4" fontId="28" fillId="7" borderId="1" xfId="10" applyNumberFormat="1" applyFont="1" applyFill="1" applyBorder="1" applyAlignment="1">
      <alignment horizontal="center" vertical="center"/>
    </xf>
    <xf numFmtId="0" fontId="19" fillId="7" borderId="1" xfId="10" applyFont="1" applyFill="1" applyBorder="1" applyAlignment="1">
      <alignment horizontal="center" vertical="center"/>
    </xf>
    <xf numFmtId="10" fontId="27" fillId="7" borderId="1" xfId="10" applyNumberFormat="1" applyFont="1" applyFill="1" applyBorder="1" applyAlignment="1">
      <alignment horizontal="center" vertical="center"/>
    </xf>
    <xf numFmtId="10" fontId="19" fillId="7" borderId="1" xfId="10" applyNumberFormat="1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4" fontId="5" fillId="7" borderId="1" xfId="2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/>
    </xf>
    <xf numFmtId="0" fontId="5" fillId="7" borderId="1" xfId="6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vertical="center" wrapText="1"/>
    </xf>
    <xf numFmtId="165" fontId="0" fillId="8" borderId="1" xfId="0" applyNumberFormat="1" applyFill="1" applyBorder="1" applyAlignment="1">
      <alignment horizontal="center"/>
    </xf>
    <xf numFmtId="165" fontId="0" fillId="8" borderId="7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0" fillId="0" borderId="1" xfId="11" applyFont="1" applyBorder="1"/>
    <xf numFmtId="4" fontId="0" fillId="0" borderId="1" xfId="0" applyNumberFormat="1" applyBorder="1"/>
    <xf numFmtId="44" fontId="0" fillId="0" borderId="1" xfId="0" applyNumberFormat="1" applyBorder="1"/>
    <xf numFmtId="0" fontId="3" fillId="7" borderId="1" xfId="0" applyFont="1" applyFill="1" applyBorder="1" applyAlignment="1">
      <alignment horizontal="center" vertical="center"/>
    </xf>
    <xf numFmtId="44" fontId="3" fillId="0" borderId="1" xfId="0" applyNumberFormat="1" applyFont="1" applyBorder="1"/>
    <xf numFmtId="166" fontId="3" fillId="7" borderId="1" xfId="0" applyNumberFormat="1" applyFont="1" applyFill="1" applyBorder="1" applyAlignment="1">
      <alignment horizontal="center" vertical="center"/>
    </xf>
    <xf numFmtId="165" fontId="3" fillId="7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left" vertical="center"/>
    </xf>
    <xf numFmtId="165" fontId="2" fillId="13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/>
    <xf numFmtId="0" fontId="2" fillId="13" borderId="1" xfId="0" applyFont="1" applyFill="1" applyBorder="1" applyAlignment="1">
      <alignment horizontal="left" wrapText="1"/>
    </xf>
    <xf numFmtId="0" fontId="2" fillId="13" borderId="1" xfId="0" applyFont="1" applyFill="1" applyBorder="1" applyAlignment="1">
      <alignment horizontal="center" vertical="center"/>
    </xf>
    <xf numFmtId="2" fontId="2" fillId="13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/>
    <xf numFmtId="0" fontId="2" fillId="13" borderId="2" xfId="0" applyFont="1" applyFill="1" applyBorder="1" applyAlignment="1">
      <alignment horizontal="left" vertical="center" wrapText="1"/>
    </xf>
    <xf numFmtId="2" fontId="4" fillId="13" borderId="1" xfId="0" applyNumberFormat="1" applyFont="1" applyFill="1" applyBorder="1"/>
    <xf numFmtId="165" fontId="4" fillId="13" borderId="1" xfId="0" applyNumberFormat="1" applyFont="1" applyFill="1" applyBorder="1"/>
    <xf numFmtId="165" fontId="4" fillId="13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left" vertical="center" wrapText="1"/>
    </xf>
    <xf numFmtId="2" fontId="4" fillId="13" borderId="1" xfId="2" applyNumberFormat="1" applyFont="1" applyFill="1" applyBorder="1" applyAlignment="1">
      <alignment horizontal="center" vertical="center"/>
    </xf>
    <xf numFmtId="4" fontId="4" fillId="13" borderId="10" xfId="0" applyNumberFormat="1" applyFont="1" applyFill="1" applyBorder="1" applyAlignment="1">
      <alignment horizontal="center" vertical="center"/>
    </xf>
    <xf numFmtId="165" fontId="2" fillId="13" borderId="1" xfId="0" applyNumberFormat="1" applyFont="1" applyFill="1" applyBorder="1" applyAlignment="1">
      <alignment horizontal="center"/>
    </xf>
    <xf numFmtId="49" fontId="2" fillId="14" borderId="1" xfId="0" applyNumberFormat="1" applyFont="1" applyFill="1" applyBorder="1" applyAlignment="1">
      <alignment horizontal="left" vertical="center"/>
    </xf>
    <xf numFmtId="49" fontId="2" fillId="14" borderId="1" xfId="0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center" vertical="center"/>
    </xf>
    <xf numFmtId="4" fontId="4" fillId="14" borderId="10" xfId="2" applyNumberFormat="1" applyFont="1" applyFill="1" applyBorder="1" applyAlignment="1">
      <alignment horizontal="center" vertical="center"/>
    </xf>
    <xf numFmtId="165" fontId="4" fillId="13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0" xfId="0" applyNumberFormat="1"/>
    <xf numFmtId="2" fontId="5" fillId="7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6" borderId="1" xfId="2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26" fillId="0" borderId="1" xfId="10" applyFont="1" applyBorder="1" applyAlignment="1">
      <alignment horizontal="center" vertical="center"/>
    </xf>
    <xf numFmtId="0" fontId="26" fillId="0" borderId="1" xfId="10" applyFont="1" applyBorder="1" applyAlignment="1">
      <alignment horizontal="center" vertical="center" wrapText="1"/>
    </xf>
    <xf numFmtId="4" fontId="19" fillId="10" borderId="1" xfId="10" applyNumberFormat="1" applyFont="1" applyFill="1" applyBorder="1" applyAlignment="1">
      <alignment horizontal="center" vertical="center"/>
    </xf>
    <xf numFmtId="10" fontId="19" fillId="10" borderId="1" xfId="10" applyNumberFormat="1" applyFont="1" applyFill="1" applyBorder="1" applyAlignment="1">
      <alignment horizontal="center" vertical="center"/>
    </xf>
    <xf numFmtId="10" fontId="19" fillId="12" borderId="1" xfId="10" applyNumberFormat="1" applyFont="1" applyFill="1" applyBorder="1" applyAlignment="1">
      <alignment horizontal="center" vertical="center"/>
    </xf>
    <xf numFmtId="4" fontId="19" fillId="0" borderId="1" xfId="10" applyNumberFormat="1" applyFont="1" applyBorder="1" applyAlignment="1">
      <alignment horizontal="center" vertical="center"/>
    </xf>
    <xf numFmtId="4" fontId="27" fillId="7" borderId="1" xfId="10" applyNumberFormat="1" applyFont="1" applyFill="1" applyBorder="1" applyAlignment="1">
      <alignment horizontal="center" vertical="center"/>
    </xf>
    <xf numFmtId="165" fontId="22" fillId="7" borderId="1" xfId="8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/>
    </xf>
    <xf numFmtId="167" fontId="14" fillId="7" borderId="1" xfId="0" applyNumberFormat="1" applyFont="1" applyFill="1" applyBorder="1" applyAlignment="1">
      <alignment horizontal="center" vertical="center"/>
    </xf>
    <xf numFmtId="49" fontId="5" fillId="7" borderId="8" xfId="0" applyNumberFormat="1" applyFont="1" applyFill="1" applyBorder="1" applyAlignment="1">
      <alignment horizontal="center" vertical="center"/>
    </xf>
    <xf numFmtId="165" fontId="13" fillId="7" borderId="0" xfId="8" applyNumberFormat="1" applyFont="1" applyFill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Font="1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 applyProtection="1">
      <alignment horizontal="left" vertical="top"/>
      <protection locked="0"/>
    </xf>
    <xf numFmtId="0" fontId="3" fillId="10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0" fontId="0" fillId="8" borderId="12" xfId="0" applyNumberFormat="1" applyFill="1" applyBorder="1" applyAlignment="1">
      <alignment horizontal="center"/>
    </xf>
    <xf numFmtId="10" fontId="0" fillId="8" borderId="2" xfId="0" applyNumberFormat="1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9" fillId="9" borderId="10" xfId="0" applyFont="1" applyFill="1" applyBorder="1" applyAlignment="1">
      <alignment horizontal="left" vertical="center" wrapText="1"/>
    </xf>
    <xf numFmtId="0" fontId="9" fillId="9" borderId="11" xfId="0" applyFont="1" applyFill="1" applyBorder="1" applyAlignment="1">
      <alignment horizontal="left" vertical="center" wrapText="1"/>
    </xf>
    <xf numFmtId="0" fontId="9" fillId="9" borderId="21" xfId="0" applyFont="1" applyFill="1" applyBorder="1" applyAlignment="1">
      <alignment horizontal="left" vertical="center" wrapText="1"/>
    </xf>
    <xf numFmtId="0" fontId="0" fillId="8" borderId="14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3" fillId="10" borderId="16" xfId="0" applyFont="1" applyFill="1" applyBorder="1" applyAlignment="1" applyProtection="1">
      <alignment horizontal="left" vertical="center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18" fillId="0" borderId="15" xfId="0" applyFont="1" applyBorder="1" applyAlignment="1" applyProtection="1">
      <alignment horizontal="left" vertical="top" wrapText="1"/>
      <protection locked="0"/>
    </xf>
    <xf numFmtId="0" fontId="18" fillId="0" borderId="18" xfId="0" applyFont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20" xfId="0" applyFont="1" applyBorder="1" applyAlignment="1" applyProtection="1">
      <alignment horizontal="left" vertical="top" wrapText="1"/>
      <protection locked="0"/>
    </xf>
    <xf numFmtId="0" fontId="18" fillId="0" borderId="19" xfId="0" applyFont="1" applyBorder="1" applyAlignment="1" applyProtection="1">
      <alignment horizontal="left" vertical="top" wrapText="1"/>
      <protection locked="0"/>
    </xf>
    <xf numFmtId="0" fontId="18" fillId="0" borderId="17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6" fillId="4" borderId="1" xfId="0" applyFont="1" applyFill="1" applyBorder="1" applyAlignment="1" applyProtection="1">
      <alignment horizontal="left" vertical="center"/>
    </xf>
    <xf numFmtId="0" fontId="6" fillId="4" borderId="14" xfId="0" applyFont="1" applyFill="1" applyBorder="1" applyAlignment="1" applyProtection="1">
      <alignment horizontal="left" vertical="center"/>
      <protection locked="0"/>
    </xf>
    <xf numFmtId="0" fontId="6" fillId="4" borderId="15" xfId="0" applyFont="1" applyFill="1" applyBorder="1" applyAlignment="1" applyProtection="1">
      <alignment horizontal="left" vertical="center"/>
      <protection locked="0"/>
    </xf>
    <xf numFmtId="0" fontId="15" fillId="0" borderId="1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25" fillId="0" borderId="10" xfId="10" applyFont="1" applyBorder="1" applyAlignment="1">
      <alignment horizontal="center" vertical="center" wrapText="1"/>
    </xf>
    <xf numFmtId="0" fontId="25" fillId="0" borderId="2" xfId="10" applyFont="1" applyBorder="1" applyAlignment="1">
      <alignment horizontal="center" vertical="center" wrapText="1"/>
    </xf>
    <xf numFmtId="10" fontId="19" fillId="0" borderId="10" xfId="10" applyNumberFormat="1" applyFont="1" applyBorder="1" applyAlignment="1">
      <alignment horizontal="center" vertical="center"/>
    </xf>
    <xf numFmtId="10" fontId="19" fillId="0" borderId="11" xfId="10" applyNumberFormat="1" applyFont="1" applyBorder="1" applyAlignment="1">
      <alignment horizontal="center" vertical="center"/>
    </xf>
    <xf numFmtId="10" fontId="19" fillId="0" borderId="2" xfId="10" applyNumberFormat="1" applyFont="1" applyBorder="1" applyAlignment="1">
      <alignment horizontal="center" vertical="center"/>
    </xf>
    <xf numFmtId="165" fontId="19" fillId="0" borderId="10" xfId="10" applyNumberFormat="1" applyFont="1" applyBorder="1" applyAlignment="1">
      <alignment horizontal="center" vertical="center"/>
    </xf>
    <xf numFmtId="165" fontId="19" fillId="0" borderId="11" xfId="10" applyNumberFormat="1" applyFont="1" applyBorder="1" applyAlignment="1">
      <alignment horizontal="center" vertical="center"/>
    </xf>
    <xf numFmtId="165" fontId="19" fillId="0" borderId="2" xfId="10" applyNumberFormat="1" applyFont="1" applyBorder="1" applyAlignment="1">
      <alignment horizontal="center" vertical="center"/>
    </xf>
    <xf numFmtId="0" fontId="0" fillId="0" borderId="10" xfId="10" applyFont="1" applyBorder="1" applyAlignment="1">
      <alignment horizontal="center" vertical="center"/>
    </xf>
    <xf numFmtId="0" fontId="0" fillId="0" borderId="11" xfId="10" applyFont="1" applyBorder="1" applyAlignment="1">
      <alignment horizontal="center" vertical="center"/>
    </xf>
    <xf numFmtId="0" fontId="0" fillId="0" borderId="2" xfId="10" applyFont="1" applyBorder="1" applyAlignment="1">
      <alignment horizontal="center" vertical="center"/>
    </xf>
    <xf numFmtId="0" fontId="26" fillId="10" borderId="10" xfId="10" applyFont="1" applyFill="1" applyBorder="1" applyAlignment="1">
      <alignment horizontal="center" vertical="center" wrapText="1"/>
    </xf>
    <xf numFmtId="0" fontId="26" fillId="10" borderId="2" xfId="10" applyFont="1" applyFill="1" applyBorder="1" applyAlignment="1">
      <alignment horizontal="center" vertical="center" wrapText="1"/>
    </xf>
    <xf numFmtId="168" fontId="27" fillId="10" borderId="10" xfId="10" applyNumberFormat="1" applyFont="1" applyFill="1" applyBorder="1" applyAlignment="1">
      <alignment horizontal="center" vertical="center"/>
    </xf>
    <xf numFmtId="168" fontId="27" fillId="10" borderId="11" xfId="10" applyNumberFormat="1" applyFont="1" applyFill="1" applyBorder="1" applyAlignment="1">
      <alignment horizontal="center" vertical="center"/>
    </xf>
    <xf numFmtId="168" fontId="27" fillId="10" borderId="2" xfId="10" applyNumberFormat="1" applyFont="1" applyFill="1" applyBorder="1" applyAlignment="1">
      <alignment horizontal="center" vertical="center"/>
    </xf>
    <xf numFmtId="4" fontId="19" fillId="0" borderId="10" xfId="10" applyNumberFormat="1" applyFont="1" applyBorder="1" applyAlignment="1">
      <alignment horizontal="center" vertical="center"/>
    </xf>
    <xf numFmtId="4" fontId="19" fillId="0" borderId="11" xfId="10" applyNumberFormat="1" applyFont="1" applyBorder="1" applyAlignment="1">
      <alignment horizontal="center" vertical="center"/>
    </xf>
    <xf numFmtId="4" fontId="19" fillId="0" borderId="2" xfId="10" applyNumberFormat="1" applyFont="1" applyBorder="1" applyAlignment="1">
      <alignment horizontal="center" vertical="center"/>
    </xf>
    <xf numFmtId="0" fontId="26" fillId="7" borderId="7" xfId="10" applyFont="1" applyFill="1" applyBorder="1" applyAlignment="1">
      <alignment horizontal="center" vertical="center"/>
    </xf>
    <xf numFmtId="0" fontId="26" fillId="7" borderId="13" xfId="10" applyFont="1" applyFill="1" applyBorder="1" applyAlignment="1">
      <alignment horizontal="center" vertical="center"/>
    </xf>
    <xf numFmtId="0" fontId="26" fillId="7" borderId="8" xfId="10" applyFont="1" applyFill="1" applyBorder="1" applyAlignment="1">
      <alignment horizontal="center" vertical="center"/>
    </xf>
    <xf numFmtId="0" fontId="26" fillId="7" borderId="7" xfId="10" applyFont="1" applyFill="1" applyBorder="1" applyAlignment="1">
      <alignment horizontal="center" vertical="center" wrapText="1"/>
    </xf>
    <xf numFmtId="0" fontId="26" fillId="7" borderId="13" xfId="10" applyFont="1" applyFill="1" applyBorder="1" applyAlignment="1">
      <alignment horizontal="center" vertical="center" wrapText="1"/>
    </xf>
    <xf numFmtId="0" fontId="26" fillId="7" borderId="8" xfId="10" applyFont="1" applyFill="1" applyBorder="1" applyAlignment="1">
      <alignment horizontal="center" vertical="center" wrapText="1"/>
    </xf>
    <xf numFmtId="4" fontId="19" fillId="7" borderId="10" xfId="10" applyNumberFormat="1" applyFont="1" applyFill="1" applyBorder="1" applyAlignment="1">
      <alignment horizontal="center" vertical="center"/>
    </xf>
    <xf numFmtId="4" fontId="19" fillId="7" borderId="11" xfId="10" applyNumberFormat="1" applyFont="1" applyFill="1" applyBorder="1" applyAlignment="1">
      <alignment horizontal="center" vertical="center"/>
    </xf>
    <xf numFmtId="4" fontId="19" fillId="7" borderId="2" xfId="10" applyNumberFormat="1" applyFont="1" applyFill="1" applyBorder="1" applyAlignment="1">
      <alignment horizontal="center" vertical="center"/>
    </xf>
    <xf numFmtId="10" fontId="19" fillId="7" borderId="10" xfId="10" applyNumberFormat="1" applyFont="1" applyFill="1" applyBorder="1" applyAlignment="1">
      <alignment horizontal="center" vertical="center"/>
    </xf>
    <xf numFmtId="10" fontId="19" fillId="7" borderId="11" xfId="10" applyNumberFormat="1" applyFont="1" applyFill="1" applyBorder="1" applyAlignment="1">
      <alignment horizontal="center" vertical="center"/>
    </xf>
    <xf numFmtId="10" fontId="19" fillId="7" borderId="2" xfId="10" applyNumberFormat="1" applyFont="1" applyFill="1" applyBorder="1" applyAlignment="1">
      <alignment horizontal="center" vertical="center"/>
    </xf>
    <xf numFmtId="0" fontId="26" fillId="0" borderId="7" xfId="10" applyFont="1" applyFill="1" applyBorder="1" applyAlignment="1">
      <alignment horizontal="center" vertical="center"/>
    </xf>
    <xf numFmtId="0" fontId="26" fillId="0" borderId="13" xfId="10" applyFont="1" applyFill="1" applyBorder="1" applyAlignment="1">
      <alignment horizontal="center" vertical="center"/>
    </xf>
    <xf numFmtId="0" fontId="26" fillId="0" borderId="8" xfId="10" applyFont="1" applyFill="1" applyBorder="1" applyAlignment="1">
      <alignment horizontal="center" vertical="center"/>
    </xf>
    <xf numFmtId="0" fontId="26" fillId="0" borderId="7" xfId="10" applyFont="1" applyBorder="1" applyAlignment="1">
      <alignment horizontal="center" vertical="center" wrapText="1"/>
    </xf>
    <xf numFmtId="0" fontId="26" fillId="0" borderId="13" xfId="10" applyFont="1" applyBorder="1" applyAlignment="1">
      <alignment horizontal="center" vertical="center" wrapText="1"/>
    </xf>
    <xf numFmtId="0" fontId="26" fillId="0" borderId="8" xfId="10" applyFont="1" applyBorder="1" applyAlignment="1">
      <alignment horizontal="center" vertical="center" wrapText="1"/>
    </xf>
    <xf numFmtId="10" fontId="19" fillId="12" borderId="10" xfId="10" applyNumberFormat="1" applyFont="1" applyFill="1" applyBorder="1" applyAlignment="1">
      <alignment horizontal="center" vertical="center"/>
    </xf>
    <xf numFmtId="10" fontId="19" fillId="12" borderId="11" xfId="10" applyNumberFormat="1" applyFont="1" applyFill="1" applyBorder="1" applyAlignment="1">
      <alignment horizontal="center" vertical="center"/>
    </xf>
    <xf numFmtId="10" fontId="19" fillId="12" borderId="2" xfId="10" applyNumberFormat="1" applyFont="1" applyFill="1" applyBorder="1" applyAlignment="1">
      <alignment horizontal="center" vertical="center"/>
    </xf>
    <xf numFmtId="0" fontId="26" fillId="10" borderId="7" xfId="10" applyFont="1" applyFill="1" applyBorder="1" applyAlignment="1">
      <alignment horizontal="center" vertical="center"/>
    </xf>
    <xf numFmtId="0" fontId="26" fillId="10" borderId="13" xfId="10" applyFont="1" applyFill="1" applyBorder="1" applyAlignment="1">
      <alignment horizontal="center" vertical="center"/>
    </xf>
    <xf numFmtId="0" fontId="26" fillId="10" borderId="8" xfId="10" applyFont="1" applyFill="1" applyBorder="1" applyAlignment="1">
      <alignment horizontal="center" vertical="center"/>
    </xf>
    <xf numFmtId="0" fontId="26" fillId="10" borderId="7" xfId="10" applyFont="1" applyFill="1" applyBorder="1" applyAlignment="1">
      <alignment horizontal="center" vertical="center" wrapText="1"/>
    </xf>
    <xf numFmtId="0" fontId="26" fillId="10" borderId="13" xfId="10" applyFont="1" applyFill="1" applyBorder="1" applyAlignment="1">
      <alignment horizontal="center" vertical="center" wrapText="1"/>
    </xf>
    <xf numFmtId="0" fontId="26" fillId="10" borderId="8" xfId="10" applyFont="1" applyFill="1" applyBorder="1" applyAlignment="1">
      <alignment horizontal="center" vertical="center" wrapText="1"/>
    </xf>
    <xf numFmtId="4" fontId="19" fillId="10" borderId="10" xfId="10" applyNumberFormat="1" applyFont="1" applyFill="1" applyBorder="1" applyAlignment="1">
      <alignment horizontal="center" vertical="center"/>
    </xf>
    <xf numFmtId="4" fontId="19" fillId="10" borderId="11" xfId="10" applyNumberFormat="1" applyFont="1" applyFill="1" applyBorder="1" applyAlignment="1">
      <alignment horizontal="center" vertical="center"/>
    </xf>
    <xf numFmtId="4" fontId="19" fillId="10" borderId="2" xfId="10" applyNumberFormat="1" applyFont="1" applyFill="1" applyBorder="1" applyAlignment="1">
      <alignment horizontal="center" vertical="center"/>
    </xf>
    <xf numFmtId="10" fontId="19" fillId="10" borderId="10" xfId="10" applyNumberFormat="1" applyFont="1" applyFill="1" applyBorder="1" applyAlignment="1">
      <alignment horizontal="center" vertical="center"/>
    </xf>
    <xf numFmtId="10" fontId="19" fillId="10" borderId="11" xfId="10" applyNumberFormat="1" applyFont="1" applyFill="1" applyBorder="1" applyAlignment="1">
      <alignment horizontal="center" vertical="center"/>
    </xf>
    <xf numFmtId="10" fontId="19" fillId="10" borderId="2" xfId="10" applyNumberFormat="1" applyFont="1" applyFill="1" applyBorder="1" applyAlignment="1">
      <alignment horizontal="center" vertical="center"/>
    </xf>
    <xf numFmtId="0" fontId="24" fillId="7" borderId="10" xfId="0" applyFont="1" applyFill="1" applyBorder="1" applyAlignment="1" applyProtection="1">
      <alignment horizontal="left" vertical="center"/>
      <protection locked="0"/>
    </xf>
    <xf numFmtId="0" fontId="24" fillId="7" borderId="11" xfId="0" applyFont="1" applyFill="1" applyBorder="1" applyAlignment="1" applyProtection="1">
      <alignment horizontal="left" vertical="center"/>
      <protection locked="0"/>
    </xf>
    <xf numFmtId="0" fontId="24" fillId="7" borderId="2" xfId="0" applyFont="1" applyFill="1" applyBorder="1" applyAlignment="1" applyProtection="1">
      <alignment horizontal="left" vertical="center"/>
      <protection locked="0"/>
    </xf>
    <xf numFmtId="0" fontId="26" fillId="0" borderId="7" xfId="10" applyFont="1" applyBorder="1" applyAlignment="1">
      <alignment horizontal="center" vertical="center"/>
    </xf>
    <xf numFmtId="0" fontId="26" fillId="0" borderId="8" xfId="10" applyFont="1" applyBorder="1" applyAlignment="1">
      <alignment horizontal="center" vertical="center"/>
    </xf>
    <xf numFmtId="4" fontId="26" fillId="0" borderId="10" xfId="10" applyNumberFormat="1" applyFont="1" applyBorder="1" applyAlignment="1">
      <alignment horizontal="center" vertical="center"/>
    </xf>
    <xf numFmtId="4" fontId="26" fillId="0" borderId="11" xfId="10" applyNumberFormat="1" applyFont="1" applyBorder="1" applyAlignment="1">
      <alignment horizontal="center" vertical="center"/>
    </xf>
    <xf numFmtId="4" fontId="26" fillId="0" borderId="2" xfId="10" applyNumberFormat="1" applyFont="1" applyBorder="1" applyAlignment="1">
      <alignment horizontal="center" vertical="center"/>
    </xf>
    <xf numFmtId="0" fontId="26" fillId="0" borderId="10" xfId="10" applyFont="1" applyBorder="1" applyAlignment="1">
      <alignment horizontal="center" vertical="center"/>
    </xf>
    <xf numFmtId="0" fontId="26" fillId="0" borderId="11" xfId="10" applyFont="1" applyBorder="1" applyAlignment="1">
      <alignment horizontal="center" vertical="center"/>
    </xf>
    <xf numFmtId="0" fontId="26" fillId="0" borderId="2" xfId="10" applyFont="1" applyBorder="1" applyAlignment="1">
      <alignment horizontal="center" vertical="center"/>
    </xf>
    <xf numFmtId="0" fontId="24" fillId="0" borderId="19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center" vertical="center"/>
      <protection locked="0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4" fillId="0" borderId="14" xfId="0" applyFont="1" applyFill="1" applyBorder="1" applyAlignment="1" applyProtection="1">
      <alignment horizontal="left" vertical="center"/>
      <protection locked="0"/>
    </xf>
    <xf numFmtId="0" fontId="24" fillId="0" borderId="15" xfId="0" applyFont="1" applyFill="1" applyBorder="1" applyAlignment="1" applyProtection="1">
      <alignment horizontal="left" vertical="center"/>
      <protection locked="0"/>
    </xf>
    <xf numFmtId="0" fontId="24" fillId="0" borderId="18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4" fillId="0" borderId="16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20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14" fontId="0" fillId="4" borderId="10" xfId="0" applyNumberFormat="1" applyFill="1" applyBorder="1" applyAlignment="1">
      <alignment horizontal="center" vertical="center"/>
    </xf>
    <xf numFmtId="14" fontId="0" fillId="4" borderId="11" xfId="0" applyNumberForma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4" borderId="1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</cellXfs>
  <cellStyles count="12">
    <cellStyle name="Cancel" xfId="4"/>
    <cellStyle name="Cancel 2" xfId="6"/>
    <cellStyle name="Estilo 1" xfId="1"/>
    <cellStyle name="Moeda" xfId="11" builtinId="4"/>
    <cellStyle name="Normal" xfId="0" builtinId="0"/>
    <cellStyle name="Normal 2" xfId="3"/>
    <cellStyle name="Normal 3" xfId="9"/>
    <cellStyle name="Normal 5" xfId="10"/>
    <cellStyle name="Normal_OrçPRio" xfId="2"/>
    <cellStyle name="Separador de milhares 2 2" xfId="7"/>
    <cellStyle name="Separador de milhares 3" xfId="5"/>
    <cellStyle name="Vírgula 2" xfId="8"/>
  </cellStyles>
  <dxfs count="18">
    <dxf>
      <font>
        <color rgb="FF005FC8"/>
      </font>
    </dxf>
    <dxf>
      <font>
        <color theme="1"/>
      </font>
    </dxf>
    <dxf>
      <font>
        <color rgb="FF005FC8"/>
      </font>
    </dxf>
    <dxf>
      <font>
        <color theme="1"/>
      </font>
    </dxf>
    <dxf>
      <font>
        <color theme="1"/>
      </font>
    </dxf>
    <dxf>
      <font>
        <color rgb="FF005FC8"/>
      </font>
    </dxf>
    <dxf>
      <font>
        <color theme="1"/>
      </font>
    </dxf>
    <dxf>
      <font>
        <color rgb="FF005FC8"/>
      </font>
    </dxf>
    <dxf>
      <font>
        <color rgb="FF005FC8"/>
      </font>
    </dxf>
    <dxf>
      <font>
        <color theme="1"/>
      </font>
    </dxf>
    <dxf>
      <font>
        <color rgb="FF005FC8"/>
      </font>
    </dxf>
    <dxf>
      <font>
        <color theme="1"/>
      </font>
    </dxf>
    <dxf>
      <font>
        <color theme="1"/>
      </font>
    </dxf>
    <dxf>
      <font>
        <color rgb="FF005FC8"/>
      </font>
    </dxf>
    <dxf>
      <font>
        <color theme="1"/>
      </font>
    </dxf>
    <dxf>
      <font>
        <color rgb="FF005FC8"/>
      </font>
    </dxf>
    <dxf>
      <font>
        <color theme="1"/>
      </font>
    </dxf>
    <dxf>
      <font>
        <color rgb="FF005FC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74</xdr:row>
      <xdr:rowOff>76200</xdr:rowOff>
    </xdr:from>
    <xdr:ext cx="2800350" cy="781050"/>
    <xdr:sp macro="" textlink="">
      <xdr:nvSpPr>
        <xdr:cNvPr id="5" name="CaixaDeTexto 4"/>
        <xdr:cNvSpPr txBox="1"/>
      </xdr:nvSpPr>
      <xdr:spPr>
        <a:xfrm>
          <a:off x="2019300" y="21050250"/>
          <a:ext cx="2800350" cy="7810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 anchorCtr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SUZY DE FATIMA FERRACIOLI CARPENTIERI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Diretora de Núcleo - Engenheira Civil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CREA-SP 506390981-6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4038600</xdr:colOff>
      <xdr:row>72</xdr:row>
      <xdr:rowOff>171450</xdr:rowOff>
    </xdr:from>
    <xdr:ext cx="2124075" cy="1000125"/>
    <xdr:sp macro="" textlink="">
      <xdr:nvSpPr>
        <xdr:cNvPr id="6" name="CaixaDeTexto 5"/>
        <xdr:cNvSpPr txBox="1"/>
      </xdr:nvSpPr>
      <xdr:spPr>
        <a:xfrm>
          <a:off x="6477000" y="54702075"/>
          <a:ext cx="2124075" cy="10001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noAutofit/>
        </a:bodyPr>
        <a:lstStyle/>
        <a:p>
          <a:pPr algn="ctr"/>
          <a:r>
            <a:rPr lang="pt-BR" sz="1100" b="1" u="none"/>
            <a:t>ARMANDO DA SILVA MOREIRA</a:t>
          </a:r>
        </a:p>
        <a:p>
          <a:pPr algn="ctr"/>
          <a:r>
            <a:rPr lang="pt-BR" sz="1100" b="1" u="none"/>
            <a:t>DIRETOR DE DIVISÃO</a:t>
          </a:r>
          <a:endParaRPr lang="pt-BR" sz="1100" b="1" u="none" baseline="0"/>
        </a:p>
      </xdr:txBody>
    </xdr:sp>
    <xdr:clientData/>
  </xdr:oneCellAnchor>
  <xdr:twoCellAnchor editAs="oneCell">
    <xdr:from>
      <xdr:col>0</xdr:col>
      <xdr:colOff>0</xdr:colOff>
      <xdr:row>1</xdr:row>
      <xdr:rowOff>66676</xdr:rowOff>
    </xdr:from>
    <xdr:to>
      <xdr:col>2</xdr:col>
      <xdr:colOff>4125151</xdr:colOff>
      <xdr:row>4</xdr:row>
      <xdr:rowOff>180976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7176"/>
          <a:ext cx="5963476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133350</xdr:rowOff>
    </xdr:from>
    <xdr:to>
      <xdr:col>2</xdr:col>
      <xdr:colOff>315151</xdr:colOff>
      <xdr:row>4</xdr:row>
      <xdr:rowOff>57150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33350"/>
          <a:ext cx="5963476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4886325</xdr:colOff>
      <xdr:row>32</xdr:row>
      <xdr:rowOff>9525</xdr:rowOff>
    </xdr:from>
    <xdr:ext cx="2124075" cy="1000125"/>
    <xdr:sp macro="" textlink="">
      <xdr:nvSpPr>
        <xdr:cNvPr id="5" name="CaixaDeTexto 4"/>
        <xdr:cNvSpPr txBox="1"/>
      </xdr:nvSpPr>
      <xdr:spPr>
        <a:xfrm>
          <a:off x="6562725" y="6391275"/>
          <a:ext cx="2124075" cy="10001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noAutofit/>
        </a:bodyPr>
        <a:lstStyle/>
        <a:p>
          <a:pPr algn="ctr"/>
          <a:r>
            <a:rPr lang="pt-BR" sz="1100" b="1" u="none"/>
            <a:t>ARMANDO DA SILVA MOREIRA</a:t>
          </a:r>
        </a:p>
        <a:p>
          <a:pPr algn="ctr"/>
          <a:r>
            <a:rPr lang="pt-BR" sz="1100" b="1" u="none"/>
            <a:t>DIRETOR DE DIVISÃO</a:t>
          </a:r>
          <a:endParaRPr lang="pt-BR" sz="1100" b="1" u="none" baseline="0"/>
        </a:p>
      </xdr:txBody>
    </xdr:sp>
    <xdr:clientData/>
  </xdr:oneCellAnchor>
  <xdr:oneCellAnchor>
    <xdr:from>
      <xdr:col>2</xdr:col>
      <xdr:colOff>1133475</xdr:colOff>
      <xdr:row>33</xdr:row>
      <xdr:rowOff>66675</xdr:rowOff>
    </xdr:from>
    <xdr:ext cx="2800350" cy="781050"/>
    <xdr:sp macro="" textlink="">
      <xdr:nvSpPr>
        <xdr:cNvPr id="7" name="CaixaDeTexto 6"/>
        <xdr:cNvSpPr txBox="1"/>
      </xdr:nvSpPr>
      <xdr:spPr>
        <a:xfrm>
          <a:off x="2809875" y="6638925"/>
          <a:ext cx="2800350" cy="7810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 anchorCtr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SUZY DE FATIMA FERRACIOLI CARPENTIERI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Diretora de Núcleo - Engenheira Civil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CREA-SP 506390981-6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361950</xdr:colOff>
      <xdr:row>0</xdr:row>
      <xdr:rowOff>142875</xdr:rowOff>
    </xdr:from>
    <xdr:to>
      <xdr:col>2</xdr:col>
      <xdr:colOff>4649026</xdr:colOff>
      <xdr:row>4</xdr:row>
      <xdr:rowOff>66675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142875"/>
          <a:ext cx="5963476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1619250</xdr:colOff>
      <xdr:row>0</xdr:row>
      <xdr:rowOff>1</xdr:rowOff>
    </xdr:from>
    <xdr:to>
      <xdr:col>11</xdr:col>
      <xdr:colOff>544286</xdr:colOff>
      <xdr:row>4</xdr:row>
      <xdr:rowOff>117273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1571" y="1"/>
          <a:ext cx="7674429" cy="8792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47626</xdr:rowOff>
    </xdr:from>
    <xdr:to>
      <xdr:col>2</xdr:col>
      <xdr:colOff>4582351</xdr:colOff>
      <xdr:row>4</xdr:row>
      <xdr:rowOff>161926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76226"/>
          <a:ext cx="5963476" cy="685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1619250</xdr:colOff>
      <xdr:row>0</xdr:row>
      <xdr:rowOff>1</xdr:rowOff>
    </xdr:from>
    <xdr:to>
      <xdr:col>10</xdr:col>
      <xdr:colOff>553811</xdr:colOff>
      <xdr:row>4</xdr:row>
      <xdr:rowOff>117273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8850" y="1"/>
          <a:ext cx="7649936" cy="879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38100</xdr:rowOff>
    </xdr:from>
    <xdr:to>
      <xdr:col>2</xdr:col>
      <xdr:colOff>3880814</xdr:colOff>
      <xdr:row>4</xdr:row>
      <xdr:rowOff>47625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28600"/>
          <a:ext cx="5052389" cy="5810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171450</xdr:rowOff>
    </xdr:from>
    <xdr:ext cx="5476875" cy="629841"/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71450"/>
          <a:ext cx="5476875" cy="62984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0%20-%20SUZY\2021\13%20-%20CAMPINAS%20MURO%202021\1%20-%20Ros&#225;lia\PLANILHA%20CAMPINAS%20SINAPI2021FEVER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Planilha à prencher"/>
      <sheetName val="BDI"/>
      <sheetName val="BDI A PREENCHER"/>
      <sheetName val="COMPOSIÇÕES"/>
      <sheetName val="CRONOGRAMA-REVISADO "/>
      <sheetName val="CRONOGRAMA A PREENCHER"/>
    </sheetNames>
    <sheetDataSet>
      <sheetData sheetId="0">
        <row r="10">
          <cell r="H10">
            <v>61194.760799999989</v>
          </cell>
        </row>
        <row r="14">
          <cell r="H14">
            <v>28464.559999999998</v>
          </cell>
        </row>
        <row r="31">
          <cell r="C31" t="str">
            <v>MURO DE ARRIMO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abSelected="1" zoomScaleNormal="100" workbookViewId="0">
      <selection activeCell="B30" sqref="B30"/>
    </sheetView>
  </sheetViews>
  <sheetFormatPr defaultRowHeight="15" x14ac:dyDescent="0.25"/>
  <cols>
    <col min="1" max="1" width="8.140625" customWidth="1"/>
    <col min="2" max="2" width="19.42578125" customWidth="1"/>
    <col min="3" max="3" width="63.5703125" customWidth="1"/>
    <col min="4" max="4" width="8.7109375" customWidth="1"/>
    <col min="5" max="5" width="9.7109375" customWidth="1"/>
    <col min="6" max="7" width="15.7109375" customWidth="1"/>
    <col min="8" max="8" width="21.140625" style="51" bestFit="1" customWidth="1"/>
    <col min="9" max="9" width="22.28515625" customWidth="1"/>
  </cols>
  <sheetData>
    <row r="1" spans="1:8" ht="15" customHeight="1" x14ac:dyDescent="0.25">
      <c r="A1" s="207"/>
      <c r="B1" s="207"/>
      <c r="C1" s="207"/>
      <c r="D1" s="205" t="s">
        <v>0</v>
      </c>
      <c r="E1" s="205"/>
      <c r="F1" s="205" t="s">
        <v>5</v>
      </c>
      <c r="G1" s="205"/>
      <c r="H1" s="205"/>
    </row>
    <row r="2" spans="1:8" x14ac:dyDescent="0.25">
      <c r="A2" s="207"/>
      <c r="B2" s="207"/>
      <c r="C2" s="207"/>
      <c r="D2" s="205" t="s">
        <v>2</v>
      </c>
      <c r="E2" s="205"/>
      <c r="F2" s="205" t="s">
        <v>126</v>
      </c>
      <c r="G2" s="205"/>
      <c r="H2" s="205"/>
    </row>
    <row r="3" spans="1:8" x14ac:dyDescent="0.25">
      <c r="A3" s="207"/>
      <c r="B3" s="207"/>
      <c r="C3" s="207"/>
      <c r="D3" s="205" t="s">
        <v>3</v>
      </c>
      <c r="E3" s="205"/>
      <c r="F3" s="205" t="s">
        <v>6</v>
      </c>
      <c r="G3" s="205"/>
      <c r="H3" s="205"/>
    </row>
    <row r="4" spans="1:8" x14ac:dyDescent="0.25">
      <c r="A4" s="207"/>
      <c r="B4" s="207"/>
      <c r="C4" s="207"/>
      <c r="D4" s="205" t="s">
        <v>4</v>
      </c>
      <c r="E4" s="205"/>
      <c r="F4" s="205" t="s">
        <v>166</v>
      </c>
      <c r="G4" s="205"/>
      <c r="H4" s="205"/>
    </row>
    <row r="5" spans="1:8" ht="25.5" customHeight="1" x14ac:dyDescent="0.25">
      <c r="A5" s="207"/>
      <c r="B5" s="207"/>
      <c r="C5" s="207"/>
      <c r="D5" s="205" t="s">
        <v>1</v>
      </c>
      <c r="E5" s="205"/>
      <c r="F5" s="206">
        <v>44228</v>
      </c>
      <c r="G5" s="206"/>
      <c r="H5" s="206"/>
    </row>
    <row r="6" spans="1:8" x14ac:dyDescent="0.25">
      <c r="A6" s="195" t="s">
        <v>15</v>
      </c>
      <c r="B6" s="195"/>
      <c r="C6" s="195"/>
      <c r="D6" s="195"/>
      <c r="E6" s="195"/>
      <c r="F6" s="195"/>
      <c r="G6" s="195"/>
      <c r="H6" s="195"/>
    </row>
    <row r="7" spans="1:8" x14ac:dyDescent="0.25">
      <c r="A7" s="196"/>
      <c r="B7" s="196"/>
      <c r="C7" s="196"/>
      <c r="D7" s="196"/>
      <c r="E7" s="196"/>
      <c r="F7" s="196" t="s">
        <v>216</v>
      </c>
      <c r="G7" s="196"/>
      <c r="H7" s="196"/>
    </row>
    <row r="8" spans="1:8" x14ac:dyDescent="0.25">
      <c r="A8" s="197" t="s">
        <v>7</v>
      </c>
      <c r="B8" s="197" t="s">
        <v>132</v>
      </c>
      <c r="C8" s="197" t="s">
        <v>8</v>
      </c>
      <c r="D8" s="197" t="s">
        <v>9</v>
      </c>
      <c r="E8" s="197" t="s">
        <v>10</v>
      </c>
      <c r="F8" s="197" t="s">
        <v>14</v>
      </c>
      <c r="G8" s="197"/>
      <c r="H8" s="197"/>
    </row>
    <row r="9" spans="1:8" ht="15.75" customHeight="1" x14ac:dyDescent="0.25">
      <c r="A9" s="197"/>
      <c r="B9" s="197"/>
      <c r="C9" s="197"/>
      <c r="D9" s="197"/>
      <c r="E9" s="197"/>
      <c r="F9" s="15" t="s">
        <v>11</v>
      </c>
      <c r="G9" s="15" t="s">
        <v>12</v>
      </c>
      <c r="H9" s="71" t="s">
        <v>13</v>
      </c>
    </row>
    <row r="10" spans="1:8" ht="15.75" customHeight="1" x14ac:dyDescent="0.25">
      <c r="A10" s="133">
        <v>1</v>
      </c>
      <c r="B10" s="134"/>
      <c r="C10" s="135" t="s">
        <v>75</v>
      </c>
      <c r="D10" s="134"/>
      <c r="E10" s="134"/>
      <c r="F10" s="134"/>
      <c r="G10" s="134"/>
      <c r="H10" s="136">
        <f>SUM(G11:G13)</f>
        <v>61194.760799999989</v>
      </c>
    </row>
    <row r="11" spans="1:8" ht="15.75" customHeight="1" x14ac:dyDescent="0.25">
      <c r="A11" s="68" t="s">
        <v>16</v>
      </c>
      <c r="B11" s="69" t="s">
        <v>76</v>
      </c>
      <c r="C11" s="68" t="s">
        <v>81</v>
      </c>
      <c r="D11" s="69" t="s">
        <v>70</v>
      </c>
      <c r="E11" s="69">
        <v>100</v>
      </c>
      <c r="F11" s="70">
        <f>'Anexo I.3'!$H$14</f>
        <v>512.71679999999992</v>
      </c>
      <c r="G11" s="70">
        <f>PRODUCT(E11:F11)</f>
        <v>51271.679999999993</v>
      </c>
      <c r="H11" s="69"/>
    </row>
    <row r="12" spans="1:8" ht="15.75" customHeight="1" x14ac:dyDescent="0.25">
      <c r="A12" s="68" t="s">
        <v>17</v>
      </c>
      <c r="B12" s="69" t="s">
        <v>82</v>
      </c>
      <c r="C12" s="68" t="s">
        <v>83</v>
      </c>
      <c r="D12" s="69" t="s">
        <v>28</v>
      </c>
      <c r="E12" s="69">
        <v>1</v>
      </c>
      <c r="F12" s="70">
        <f>'Anexo I.3'!H19</f>
        <v>1301.82</v>
      </c>
      <c r="G12" s="70">
        <f>PRODUCT(E12:F12)</f>
        <v>1301.82</v>
      </c>
      <c r="H12" s="69"/>
    </row>
    <row r="13" spans="1:8" ht="15.75" customHeight="1" x14ac:dyDescent="0.25">
      <c r="A13" s="68" t="s">
        <v>18</v>
      </c>
      <c r="B13" s="69">
        <v>95967</v>
      </c>
      <c r="C13" s="68" t="s">
        <v>85</v>
      </c>
      <c r="D13" s="69" t="s">
        <v>56</v>
      </c>
      <c r="E13" s="69">
        <v>70.16</v>
      </c>
      <c r="F13" s="70">
        <v>122.88</v>
      </c>
      <c r="G13" s="70">
        <f>PRODUCT(E13:F13)</f>
        <v>8621.2608</v>
      </c>
      <c r="H13" s="69"/>
    </row>
    <row r="14" spans="1:8" s="2" customFormat="1" ht="30" x14ac:dyDescent="0.25">
      <c r="A14" s="135">
        <v>2</v>
      </c>
      <c r="B14" s="137"/>
      <c r="C14" s="138" t="s">
        <v>19</v>
      </c>
      <c r="D14" s="139"/>
      <c r="E14" s="140"/>
      <c r="F14" s="136"/>
      <c r="G14" s="136"/>
      <c r="H14" s="136">
        <f>SUM(H15:H23)</f>
        <v>28464.559999999998</v>
      </c>
    </row>
    <row r="15" spans="1:8" s="1" customFormat="1" x14ac:dyDescent="0.25">
      <c r="A15" s="20" t="s">
        <v>25</v>
      </c>
      <c r="B15" s="4"/>
      <c r="C15" s="5" t="s">
        <v>20</v>
      </c>
      <c r="D15" s="9"/>
      <c r="E15" s="10"/>
      <c r="F15" s="11"/>
      <c r="G15" s="11"/>
      <c r="H15" s="11">
        <f>SUM(G16:G16)</f>
        <v>2043.75</v>
      </c>
    </row>
    <row r="16" spans="1:8" ht="60" customHeight="1" x14ac:dyDescent="0.25">
      <c r="A16" s="26" t="s">
        <v>33</v>
      </c>
      <c r="B16" s="50">
        <v>10778</v>
      </c>
      <c r="C16" s="28" t="s">
        <v>200</v>
      </c>
      <c r="D16" s="27" t="s">
        <v>27</v>
      </c>
      <c r="E16" s="29">
        <v>3</v>
      </c>
      <c r="F16" s="25">
        <v>681.25</v>
      </c>
      <c r="G16" s="30">
        <f>PRODUCT(E16:F16)</f>
        <v>2043.75</v>
      </c>
      <c r="H16" s="31"/>
    </row>
    <row r="17" spans="1:9" x14ac:dyDescent="0.25">
      <c r="A17" s="14" t="s">
        <v>34</v>
      </c>
      <c r="B17" s="6"/>
      <c r="C17" s="14" t="s">
        <v>21</v>
      </c>
      <c r="D17" s="12"/>
      <c r="E17" s="13"/>
      <c r="F17" s="7" t="s">
        <v>160</v>
      </c>
      <c r="G17" s="7"/>
      <c r="H17" s="11">
        <f>SUM(G18:G18)</f>
        <v>2000</v>
      </c>
    </row>
    <row r="18" spans="1:9" x14ac:dyDescent="0.25">
      <c r="A18" s="26" t="s">
        <v>24</v>
      </c>
      <c r="B18" s="50">
        <v>4813</v>
      </c>
      <c r="C18" s="26" t="s">
        <v>26</v>
      </c>
      <c r="D18" s="34" t="s">
        <v>67</v>
      </c>
      <c r="E18" s="29">
        <v>10</v>
      </c>
      <c r="F18" s="25">
        <v>200</v>
      </c>
      <c r="G18" s="30">
        <f t="shared" ref="G18:G29" si="0">PRODUCT(E18:F18)</f>
        <v>2000</v>
      </c>
      <c r="H18" s="31"/>
    </row>
    <row r="19" spans="1:9" x14ac:dyDescent="0.25">
      <c r="A19" s="14" t="s">
        <v>35</v>
      </c>
      <c r="B19" s="12"/>
      <c r="C19" s="14" t="s">
        <v>22</v>
      </c>
      <c r="D19" s="12"/>
      <c r="E19" s="13"/>
      <c r="F19" s="7" t="s">
        <v>160</v>
      </c>
      <c r="G19" s="7"/>
      <c r="H19" s="11">
        <f>SUM(G20:G22)</f>
        <v>622.49</v>
      </c>
    </row>
    <row r="20" spans="1:9" ht="15" customHeight="1" x14ac:dyDescent="0.25">
      <c r="A20" s="26" t="s">
        <v>57</v>
      </c>
      <c r="B20" s="50">
        <v>10886</v>
      </c>
      <c r="C20" s="28" t="s">
        <v>162</v>
      </c>
      <c r="D20" s="27" t="s">
        <v>28</v>
      </c>
      <c r="E20" s="29">
        <v>1</v>
      </c>
      <c r="F20" s="25">
        <v>121.3</v>
      </c>
      <c r="G20" s="30">
        <f t="shared" si="0"/>
        <v>121.3</v>
      </c>
      <c r="H20" s="31"/>
    </row>
    <row r="21" spans="1:9" ht="15" customHeight="1" x14ac:dyDescent="0.25">
      <c r="A21" s="26" t="s">
        <v>92</v>
      </c>
      <c r="B21" s="50">
        <v>10891</v>
      </c>
      <c r="C21" s="28" t="s">
        <v>161</v>
      </c>
      <c r="D21" s="27" t="s">
        <v>28</v>
      </c>
      <c r="E21" s="29">
        <v>1</v>
      </c>
      <c r="F21" s="25">
        <v>117.3</v>
      </c>
      <c r="G21" s="30">
        <f>E21*F21</f>
        <v>117.3</v>
      </c>
      <c r="H21" s="31"/>
    </row>
    <row r="22" spans="1:9" ht="30" x14ac:dyDescent="0.25">
      <c r="A22" s="26" t="s">
        <v>93</v>
      </c>
      <c r="B22" s="50">
        <v>83634</v>
      </c>
      <c r="C22" s="28" t="s">
        <v>191</v>
      </c>
      <c r="D22" s="27" t="s">
        <v>28</v>
      </c>
      <c r="E22" s="29">
        <v>1</v>
      </c>
      <c r="F22" s="25">
        <v>304.01</v>
      </c>
      <c r="G22" s="30">
        <v>383.89</v>
      </c>
      <c r="H22" s="31"/>
    </row>
    <row r="23" spans="1:9" x14ac:dyDescent="0.25">
      <c r="A23" s="14" t="s">
        <v>58</v>
      </c>
      <c r="B23" s="12"/>
      <c r="C23" s="14" t="s">
        <v>23</v>
      </c>
      <c r="D23" s="12"/>
      <c r="E23" s="13"/>
      <c r="F23" s="7"/>
      <c r="G23" s="7" t="s">
        <v>160</v>
      </c>
      <c r="H23" s="11">
        <f>SUM(G24:G30)</f>
        <v>23798.32</v>
      </c>
    </row>
    <row r="24" spans="1:9" x14ac:dyDescent="0.25">
      <c r="A24" s="26" t="s">
        <v>59</v>
      </c>
      <c r="B24" s="50">
        <v>97624</v>
      </c>
      <c r="C24" s="26" t="s">
        <v>30</v>
      </c>
      <c r="D24" s="34" t="s">
        <v>56</v>
      </c>
      <c r="E24" s="29">
        <v>50</v>
      </c>
      <c r="F24" s="25">
        <v>90.59</v>
      </c>
      <c r="G24" s="30">
        <f t="shared" si="0"/>
        <v>4529.5</v>
      </c>
      <c r="H24" s="27"/>
    </row>
    <row r="25" spans="1:9" x14ac:dyDescent="0.25">
      <c r="A25" s="26" t="s">
        <v>60</v>
      </c>
      <c r="B25" s="50">
        <v>97622</v>
      </c>
      <c r="C25" s="26" t="s">
        <v>31</v>
      </c>
      <c r="D25" s="34" t="s">
        <v>56</v>
      </c>
      <c r="E25" s="29">
        <v>26</v>
      </c>
      <c r="F25" s="25">
        <v>48.18</v>
      </c>
      <c r="G25" s="30">
        <f t="shared" si="0"/>
        <v>1252.68</v>
      </c>
      <c r="H25" s="27"/>
      <c r="I25" s="108"/>
    </row>
    <row r="26" spans="1:9" ht="30" x14ac:dyDescent="0.25">
      <c r="A26" s="26" t="s">
        <v>61</v>
      </c>
      <c r="B26" s="50">
        <v>101277</v>
      </c>
      <c r="C26" s="32" t="s">
        <v>135</v>
      </c>
      <c r="D26" s="34" t="s">
        <v>56</v>
      </c>
      <c r="E26" s="116">
        <v>80</v>
      </c>
      <c r="F26" s="25">
        <v>18.55</v>
      </c>
      <c r="G26" s="30">
        <f t="shared" si="0"/>
        <v>1484</v>
      </c>
      <c r="H26" s="27"/>
    </row>
    <row r="27" spans="1:9" ht="30" x14ac:dyDescent="0.25">
      <c r="A27" s="26" t="s">
        <v>137</v>
      </c>
      <c r="B27" s="50">
        <v>97916</v>
      </c>
      <c r="C27" s="32" t="s">
        <v>32</v>
      </c>
      <c r="D27" s="34" t="s">
        <v>56</v>
      </c>
      <c r="E27" s="160">
        <v>210</v>
      </c>
      <c r="F27" s="25">
        <v>1.52</v>
      </c>
      <c r="G27" s="30">
        <f t="shared" si="0"/>
        <v>319.2</v>
      </c>
      <c r="H27" s="27"/>
    </row>
    <row r="28" spans="1:9" ht="30" x14ac:dyDescent="0.25">
      <c r="A28" s="26" t="s">
        <v>62</v>
      </c>
      <c r="B28" s="50">
        <v>97914</v>
      </c>
      <c r="C28" s="32" t="s">
        <v>195</v>
      </c>
      <c r="D28" s="27" t="s">
        <v>29</v>
      </c>
      <c r="E28" s="29">
        <v>2100</v>
      </c>
      <c r="F28" s="25">
        <v>1.82</v>
      </c>
      <c r="G28" s="30">
        <f t="shared" si="0"/>
        <v>3822</v>
      </c>
      <c r="H28" s="27"/>
    </row>
    <row r="29" spans="1:9" ht="45" x14ac:dyDescent="0.25">
      <c r="A29" s="26" t="s">
        <v>63</v>
      </c>
      <c r="B29" s="50">
        <v>99059</v>
      </c>
      <c r="C29" s="32" t="s">
        <v>127</v>
      </c>
      <c r="D29" s="34" t="s">
        <v>67</v>
      </c>
      <c r="E29" s="29">
        <v>100</v>
      </c>
      <c r="F29" s="25">
        <v>44.4</v>
      </c>
      <c r="G29" s="30">
        <f t="shared" si="0"/>
        <v>4440</v>
      </c>
      <c r="H29" s="27"/>
    </row>
    <row r="30" spans="1:9" x14ac:dyDescent="0.25">
      <c r="A30" s="26" t="s">
        <v>133</v>
      </c>
      <c r="B30" s="47" t="s">
        <v>84</v>
      </c>
      <c r="C30" s="75" t="s">
        <v>128</v>
      </c>
      <c r="D30" s="76" t="s">
        <v>71</v>
      </c>
      <c r="E30" s="74">
        <v>1</v>
      </c>
      <c r="F30" s="175">
        <f>'Anexo I.3'!$H$27</f>
        <v>7950.94</v>
      </c>
      <c r="G30" s="77">
        <f>PRODUCT(E30:F30)</f>
        <v>7950.94</v>
      </c>
      <c r="H30" s="73"/>
    </row>
    <row r="31" spans="1:9" x14ac:dyDescent="0.25">
      <c r="A31" s="135">
        <v>3</v>
      </c>
      <c r="B31" s="141"/>
      <c r="C31" s="142" t="s">
        <v>41</v>
      </c>
      <c r="D31" s="141"/>
      <c r="E31" s="143"/>
      <c r="F31" s="141"/>
      <c r="G31" s="144"/>
      <c r="H31" s="145">
        <f>SUM(G32:G55)</f>
        <v>180645.13250000001</v>
      </c>
    </row>
    <row r="32" spans="1:9" ht="60" x14ac:dyDescent="0.25">
      <c r="A32" s="26" t="s">
        <v>65</v>
      </c>
      <c r="B32" s="176">
        <v>100897</v>
      </c>
      <c r="C32" s="33" t="s">
        <v>134</v>
      </c>
      <c r="D32" s="34" t="s">
        <v>107</v>
      </c>
      <c r="E32" s="35">
        <f>60*9</f>
        <v>540</v>
      </c>
      <c r="F32" s="25">
        <v>77.83</v>
      </c>
      <c r="G32" s="30">
        <f>PRODUCT(E32:F32)</f>
        <v>42028.2</v>
      </c>
      <c r="H32" s="73"/>
    </row>
    <row r="33" spans="1:9" ht="30" x14ac:dyDescent="0.25">
      <c r="A33" s="26" t="s">
        <v>94</v>
      </c>
      <c r="B33" s="177">
        <v>95577</v>
      </c>
      <c r="C33" s="33" t="s">
        <v>36</v>
      </c>
      <c r="D33" s="34" t="s">
        <v>43</v>
      </c>
      <c r="E33" s="35">
        <v>1100</v>
      </c>
      <c r="F33" s="25">
        <v>12.86</v>
      </c>
      <c r="G33" s="30">
        <f t="shared" ref="G33:G55" si="1">PRODUCT(E33:F33)</f>
        <v>14146</v>
      </c>
      <c r="H33" s="73"/>
    </row>
    <row r="34" spans="1:9" x14ac:dyDescent="0.25">
      <c r="A34" s="26" t="s">
        <v>95</v>
      </c>
      <c r="B34" s="178" t="s">
        <v>45</v>
      </c>
      <c r="C34" s="36" t="s">
        <v>37</v>
      </c>
      <c r="D34" s="34" t="s">
        <v>56</v>
      </c>
      <c r="E34" s="35">
        <v>67.599999999999994</v>
      </c>
      <c r="F34" s="25">
        <v>73.62</v>
      </c>
      <c r="G34" s="30">
        <f t="shared" si="1"/>
        <v>4976.7119999999995</v>
      </c>
      <c r="H34" s="73"/>
    </row>
    <row r="35" spans="1:9" x14ac:dyDescent="0.25">
      <c r="A35" s="26" t="s">
        <v>96</v>
      </c>
      <c r="B35" s="178" t="s">
        <v>201</v>
      </c>
      <c r="C35" s="37" t="s">
        <v>38</v>
      </c>
      <c r="D35" s="34" t="s">
        <v>56</v>
      </c>
      <c r="E35" s="38">
        <v>1.54</v>
      </c>
      <c r="F35" s="70">
        <v>93.61</v>
      </c>
      <c r="G35" s="30">
        <f t="shared" si="1"/>
        <v>144.15940000000001</v>
      </c>
      <c r="H35" s="73"/>
    </row>
    <row r="36" spans="1:9" x14ac:dyDescent="0.25">
      <c r="A36" s="26" t="s">
        <v>97</v>
      </c>
      <c r="B36" s="179">
        <v>95601</v>
      </c>
      <c r="C36" s="39" t="s">
        <v>39</v>
      </c>
      <c r="D36" s="78" t="s">
        <v>44</v>
      </c>
      <c r="E36" s="38">
        <v>60</v>
      </c>
      <c r="F36" s="181">
        <v>19.559999999999999</v>
      </c>
      <c r="G36" s="30">
        <f t="shared" si="1"/>
        <v>1173.5999999999999</v>
      </c>
      <c r="H36" s="73"/>
    </row>
    <row r="37" spans="1:9" x14ac:dyDescent="0.25">
      <c r="A37" s="26" t="s">
        <v>98</v>
      </c>
      <c r="B37" s="178" t="s">
        <v>202</v>
      </c>
      <c r="C37" s="39" t="s">
        <v>40</v>
      </c>
      <c r="D37" s="34" t="s">
        <v>67</v>
      </c>
      <c r="E37" s="35">
        <v>291.12</v>
      </c>
      <c r="F37" s="25">
        <v>92.32</v>
      </c>
      <c r="G37" s="30">
        <f t="shared" si="1"/>
        <v>26876.198399999997</v>
      </c>
      <c r="H37" s="73"/>
    </row>
    <row r="38" spans="1:9" ht="45" x14ac:dyDescent="0.25">
      <c r="A38" s="26"/>
      <c r="B38" s="178" t="s">
        <v>225</v>
      </c>
      <c r="C38" s="39" t="s">
        <v>226</v>
      </c>
      <c r="D38" s="34" t="s">
        <v>43</v>
      </c>
      <c r="E38" s="41">
        <v>436</v>
      </c>
      <c r="F38" s="25">
        <v>15.52</v>
      </c>
      <c r="G38" s="30">
        <f>F38*E38</f>
        <v>6766.72</v>
      </c>
      <c r="H38" s="73"/>
      <c r="I38" s="159"/>
    </row>
    <row r="39" spans="1:9" ht="45" x14ac:dyDescent="0.25">
      <c r="A39" s="26"/>
      <c r="B39" s="180" t="s">
        <v>223</v>
      </c>
      <c r="C39" s="40" t="s">
        <v>224</v>
      </c>
      <c r="D39" s="34" t="s">
        <v>43</v>
      </c>
      <c r="E39" s="41">
        <v>1630</v>
      </c>
      <c r="F39" s="25">
        <v>10.3</v>
      </c>
      <c r="G39" s="30">
        <f>F39*E39</f>
        <v>16789</v>
      </c>
      <c r="H39" s="73"/>
    </row>
    <row r="40" spans="1:9" ht="45" x14ac:dyDescent="0.25">
      <c r="A40" s="26"/>
      <c r="B40" s="180" t="s">
        <v>221</v>
      </c>
      <c r="C40" s="40" t="s">
        <v>222</v>
      </c>
      <c r="D40" s="34" t="s">
        <v>43</v>
      </c>
      <c r="E40" s="41">
        <v>72</v>
      </c>
      <c r="F40" s="25">
        <v>16.489999999999998</v>
      </c>
      <c r="G40" s="30">
        <f>F40*E40</f>
        <v>1187.28</v>
      </c>
      <c r="H40" s="73"/>
    </row>
    <row r="41" spans="1:9" ht="45" x14ac:dyDescent="0.25">
      <c r="A41" s="26"/>
      <c r="B41" s="180" t="s">
        <v>218</v>
      </c>
      <c r="C41" s="40" t="s">
        <v>219</v>
      </c>
      <c r="D41" s="34" t="s">
        <v>43</v>
      </c>
      <c r="E41" s="41">
        <v>98</v>
      </c>
      <c r="F41" s="25">
        <v>15.39</v>
      </c>
      <c r="G41" s="30">
        <f>F41*E41</f>
        <v>1508.22</v>
      </c>
      <c r="H41" s="73"/>
    </row>
    <row r="42" spans="1:9" ht="45" x14ac:dyDescent="0.25">
      <c r="A42" s="26" t="s">
        <v>99</v>
      </c>
      <c r="B42" s="180" t="s">
        <v>217</v>
      </c>
      <c r="C42" s="40" t="s">
        <v>220</v>
      </c>
      <c r="D42" s="34" t="s">
        <v>43</v>
      </c>
      <c r="E42" s="41">
        <v>331</v>
      </c>
      <c r="F42" s="25">
        <v>13.69</v>
      </c>
      <c r="G42" s="30">
        <f t="shared" si="1"/>
        <v>4531.3899999999994</v>
      </c>
      <c r="H42" s="73"/>
    </row>
    <row r="43" spans="1:9" ht="45" x14ac:dyDescent="0.25">
      <c r="A43" s="26" t="s">
        <v>101</v>
      </c>
      <c r="B43" s="178" t="s">
        <v>192</v>
      </c>
      <c r="C43" s="33" t="s">
        <v>193</v>
      </c>
      <c r="D43" s="34" t="s">
        <v>56</v>
      </c>
      <c r="E43" s="35">
        <v>44.97</v>
      </c>
      <c r="F43" s="25">
        <v>379.51</v>
      </c>
      <c r="G43" s="30">
        <f t="shared" si="1"/>
        <v>17066.564699999999</v>
      </c>
      <c r="H43" s="73"/>
    </row>
    <row r="44" spans="1:9" ht="60" x14ac:dyDescent="0.25">
      <c r="A44" s="26" t="s">
        <v>100</v>
      </c>
      <c r="B44" s="178" t="s">
        <v>164</v>
      </c>
      <c r="C44" s="33" t="s">
        <v>47</v>
      </c>
      <c r="D44" s="34" t="s">
        <v>67</v>
      </c>
      <c r="E44" s="35">
        <v>120</v>
      </c>
      <c r="F44" s="25">
        <v>81.790000000000006</v>
      </c>
      <c r="G44" s="30">
        <f t="shared" si="1"/>
        <v>9814.8000000000011</v>
      </c>
      <c r="H44" s="73"/>
    </row>
    <row r="45" spans="1:9" ht="60" x14ac:dyDescent="0.25">
      <c r="A45" s="26" t="s">
        <v>102</v>
      </c>
      <c r="B45" s="178" t="s">
        <v>165</v>
      </c>
      <c r="C45" s="33" t="s">
        <v>48</v>
      </c>
      <c r="D45" s="34" t="s">
        <v>67</v>
      </c>
      <c r="E45" s="35">
        <v>40</v>
      </c>
      <c r="F45" s="25">
        <v>76.03</v>
      </c>
      <c r="G45" s="30">
        <f t="shared" si="1"/>
        <v>3041.2</v>
      </c>
      <c r="H45" s="73"/>
    </row>
    <row r="46" spans="1:9" x14ac:dyDescent="0.25">
      <c r="A46" s="26" t="s">
        <v>103</v>
      </c>
      <c r="B46" s="178" t="s">
        <v>203</v>
      </c>
      <c r="C46" s="42" t="s">
        <v>49</v>
      </c>
      <c r="D46" s="34" t="s">
        <v>42</v>
      </c>
      <c r="E46" s="35">
        <v>40</v>
      </c>
      <c r="F46" s="25">
        <v>5.58</v>
      </c>
      <c r="G46" s="30">
        <f t="shared" si="1"/>
        <v>223.2</v>
      </c>
      <c r="H46" s="73"/>
    </row>
    <row r="47" spans="1:9" x14ac:dyDescent="0.25">
      <c r="A47" s="26" t="s">
        <v>104</v>
      </c>
      <c r="B47" s="178" t="s">
        <v>46</v>
      </c>
      <c r="C47" s="43" t="s">
        <v>50</v>
      </c>
      <c r="D47" s="34" t="s">
        <v>56</v>
      </c>
      <c r="E47" s="35">
        <v>6.4</v>
      </c>
      <c r="F47" s="25">
        <v>102.97</v>
      </c>
      <c r="G47" s="30">
        <f t="shared" si="1"/>
        <v>659.00800000000004</v>
      </c>
      <c r="H47" s="73"/>
    </row>
    <row r="48" spans="1:9" ht="30" x14ac:dyDescent="0.25">
      <c r="A48" s="26" t="s">
        <v>167</v>
      </c>
      <c r="B48" s="178" t="s">
        <v>204</v>
      </c>
      <c r="C48" s="33" t="s">
        <v>52</v>
      </c>
      <c r="D48" s="34" t="s">
        <v>67</v>
      </c>
      <c r="E48" s="45">
        <v>120</v>
      </c>
      <c r="F48" s="25">
        <v>74.430000000000007</v>
      </c>
      <c r="G48" s="30">
        <f t="shared" si="1"/>
        <v>8931.6</v>
      </c>
      <c r="H48" s="73"/>
    </row>
    <row r="49" spans="1:8" ht="30" x14ac:dyDescent="0.25">
      <c r="A49" s="26" t="s">
        <v>168</v>
      </c>
      <c r="B49" s="182">
        <v>94319</v>
      </c>
      <c r="C49" s="33" t="s">
        <v>136</v>
      </c>
      <c r="D49" s="34" t="s">
        <v>56</v>
      </c>
      <c r="E49" s="117">
        <v>120</v>
      </c>
      <c r="F49" s="25">
        <v>39.15</v>
      </c>
      <c r="G49" s="30">
        <f>PRODUCT(E49:F49)</f>
        <v>4698</v>
      </c>
      <c r="H49" s="73"/>
    </row>
    <row r="50" spans="1:8" ht="45" x14ac:dyDescent="0.25">
      <c r="A50" s="26" t="s">
        <v>194</v>
      </c>
      <c r="B50" s="182">
        <v>93588</v>
      </c>
      <c r="C50" s="33" t="s">
        <v>129</v>
      </c>
      <c r="D50" s="72" t="s">
        <v>130</v>
      </c>
      <c r="E50" s="35">
        <v>2400</v>
      </c>
      <c r="F50" s="25">
        <v>1.85</v>
      </c>
      <c r="G50" s="30">
        <f>PRODUCT(E50:F50)</f>
        <v>4440</v>
      </c>
      <c r="H50" s="73"/>
    </row>
    <row r="51" spans="1:8" ht="60" x14ac:dyDescent="0.25">
      <c r="A51" s="26" t="s">
        <v>169</v>
      </c>
      <c r="B51" s="182">
        <v>100989</v>
      </c>
      <c r="C51" s="33" t="s">
        <v>131</v>
      </c>
      <c r="D51" s="34" t="s">
        <v>56</v>
      </c>
      <c r="E51" s="35">
        <v>120</v>
      </c>
      <c r="F51" s="25">
        <v>3.73</v>
      </c>
      <c r="G51" s="30">
        <f>PRODUCT(E51:F51)</f>
        <v>447.6</v>
      </c>
      <c r="H51" s="73"/>
    </row>
    <row r="52" spans="1:8" ht="30" x14ac:dyDescent="0.25">
      <c r="A52" s="26" t="s">
        <v>170</v>
      </c>
      <c r="B52" s="182" t="s">
        <v>205</v>
      </c>
      <c r="C52" s="33" t="s">
        <v>53</v>
      </c>
      <c r="D52" s="34" t="s">
        <v>215</v>
      </c>
      <c r="E52" s="35">
        <v>1</v>
      </c>
      <c r="F52" s="25">
        <f>'Anexo I.3'!H36</f>
        <v>3220.88</v>
      </c>
      <c r="G52" s="30">
        <f t="shared" si="1"/>
        <v>3220.88</v>
      </c>
      <c r="H52" s="73"/>
    </row>
    <row r="53" spans="1:8" ht="45" x14ac:dyDescent="0.25">
      <c r="A53" s="26" t="s">
        <v>171</v>
      </c>
      <c r="B53" s="178" t="s">
        <v>163</v>
      </c>
      <c r="C53" s="33" t="s">
        <v>54</v>
      </c>
      <c r="D53" s="34" t="s">
        <v>67</v>
      </c>
      <c r="E53" s="45">
        <v>200</v>
      </c>
      <c r="F53" s="25">
        <v>3.22</v>
      </c>
      <c r="G53" s="30">
        <f t="shared" si="1"/>
        <v>644</v>
      </c>
      <c r="H53" s="73"/>
    </row>
    <row r="54" spans="1:8" ht="60" x14ac:dyDescent="0.25">
      <c r="A54" s="26" t="s">
        <v>172</v>
      </c>
      <c r="B54" s="47">
        <v>89048</v>
      </c>
      <c r="C54" s="39" t="s">
        <v>51</v>
      </c>
      <c r="D54" s="34" t="s">
        <v>67</v>
      </c>
      <c r="E54" s="45">
        <v>200</v>
      </c>
      <c r="F54" s="25">
        <v>27.67</v>
      </c>
      <c r="G54" s="30">
        <f t="shared" si="1"/>
        <v>5534</v>
      </c>
      <c r="H54" s="73"/>
    </row>
    <row r="55" spans="1:8" ht="30" x14ac:dyDescent="0.25">
      <c r="A55" s="26" t="s">
        <v>173</v>
      </c>
      <c r="B55" s="47">
        <v>94231</v>
      </c>
      <c r="C55" s="39" t="s">
        <v>55</v>
      </c>
      <c r="D55" s="44" t="s">
        <v>42</v>
      </c>
      <c r="E55" s="45">
        <v>40</v>
      </c>
      <c r="F55" s="25">
        <v>44.92</v>
      </c>
      <c r="G55" s="30">
        <f t="shared" si="1"/>
        <v>1796.8000000000002</v>
      </c>
      <c r="H55" s="73"/>
    </row>
    <row r="56" spans="1:8" x14ac:dyDescent="0.25">
      <c r="A56" s="133">
        <v>4</v>
      </c>
      <c r="B56" s="146"/>
      <c r="C56" s="147" t="s">
        <v>181</v>
      </c>
      <c r="D56" s="148"/>
      <c r="E56" s="149"/>
      <c r="F56" s="145"/>
      <c r="G56" s="145"/>
      <c r="H56" s="150">
        <f>G57+G59+G58</f>
        <v>4363.2</v>
      </c>
    </row>
    <row r="57" spans="1:8" ht="30" x14ac:dyDescent="0.25">
      <c r="A57" s="68" t="s">
        <v>105</v>
      </c>
      <c r="B57" s="183" t="s">
        <v>184</v>
      </c>
      <c r="C57" s="121" t="s">
        <v>183</v>
      </c>
      <c r="D57" s="18" t="s">
        <v>185</v>
      </c>
      <c r="E57" s="17">
        <v>160</v>
      </c>
      <c r="F57" s="46">
        <v>2.82</v>
      </c>
      <c r="G57" s="46">
        <f>PRODUCT(E57:F57)</f>
        <v>451.2</v>
      </c>
      <c r="H57" s="120"/>
    </row>
    <row r="58" spans="1:8" ht="30" x14ac:dyDescent="0.25">
      <c r="A58" s="68" t="s">
        <v>182</v>
      </c>
      <c r="B58" s="183" t="s">
        <v>197</v>
      </c>
      <c r="C58" s="121" t="s">
        <v>189</v>
      </c>
      <c r="D58" s="18" t="s">
        <v>185</v>
      </c>
      <c r="E58" s="17">
        <v>160</v>
      </c>
      <c r="F58" s="46">
        <v>9.82</v>
      </c>
      <c r="G58" s="46">
        <f t="shared" ref="G58" si="2">PRODUCT(E58:F58)</f>
        <v>1571.2</v>
      </c>
      <c r="H58" s="120"/>
    </row>
    <row r="59" spans="1:8" ht="30" x14ac:dyDescent="0.25">
      <c r="A59" s="26" t="s">
        <v>190</v>
      </c>
      <c r="B59" s="183" t="s">
        <v>198</v>
      </c>
      <c r="C59" s="121" t="s">
        <v>186</v>
      </c>
      <c r="D59" s="18" t="s">
        <v>185</v>
      </c>
      <c r="E59" s="17">
        <v>160</v>
      </c>
      <c r="F59" s="46">
        <v>14.63</v>
      </c>
      <c r="G59" s="46">
        <f t="shared" ref="G59" si="3">PRODUCT(E59:F59)</f>
        <v>2340.8000000000002</v>
      </c>
      <c r="H59" s="73"/>
    </row>
    <row r="60" spans="1:8" x14ac:dyDescent="0.25">
      <c r="A60" s="151" t="s">
        <v>187</v>
      </c>
      <c r="B60" s="152"/>
      <c r="C60" s="153" t="s">
        <v>64</v>
      </c>
      <c r="D60" s="154"/>
      <c r="E60" s="155"/>
      <c r="F60" s="156"/>
      <c r="G60" s="156"/>
      <c r="H60" s="136">
        <f>SUM(G61)</f>
        <v>633.5</v>
      </c>
    </row>
    <row r="61" spans="1:8" x14ac:dyDescent="0.25">
      <c r="A61" s="48" t="s">
        <v>188</v>
      </c>
      <c r="B61" s="184">
        <v>98519</v>
      </c>
      <c r="C61" s="19" t="s">
        <v>66</v>
      </c>
      <c r="D61" s="18" t="s">
        <v>67</v>
      </c>
      <c r="E61" s="17">
        <v>350</v>
      </c>
      <c r="F61" s="46">
        <v>1.81</v>
      </c>
      <c r="G61" s="46">
        <f>PRODUCT(E61:F61)</f>
        <v>633.5</v>
      </c>
      <c r="H61" s="46"/>
    </row>
    <row r="62" spans="1:8" x14ac:dyDescent="0.25">
      <c r="A62" s="23"/>
      <c r="B62" s="23"/>
      <c r="C62" s="23"/>
      <c r="D62" s="23"/>
      <c r="E62" s="23"/>
      <c r="F62" s="23"/>
      <c r="G62" s="23"/>
      <c r="H62" s="23"/>
    </row>
    <row r="63" spans="1:8" x14ac:dyDescent="0.25">
      <c r="A63" s="198" t="s">
        <v>15</v>
      </c>
      <c r="B63" s="199"/>
      <c r="C63" s="199"/>
      <c r="D63" s="199"/>
      <c r="E63" s="199"/>
      <c r="F63" s="199"/>
      <c r="G63" s="199"/>
      <c r="H63" s="200"/>
    </row>
    <row r="64" spans="1:8" x14ac:dyDescent="0.25">
      <c r="A64" s="216"/>
      <c r="B64" s="217"/>
      <c r="C64" s="210"/>
      <c r="D64" s="212"/>
      <c r="E64" s="211"/>
      <c r="F64" s="210"/>
      <c r="G64" s="211"/>
      <c r="H64" s="24"/>
    </row>
    <row r="65" spans="1:8" ht="15.75" x14ac:dyDescent="0.25">
      <c r="A65" s="218"/>
      <c r="B65" s="219"/>
      <c r="C65" s="213" t="s">
        <v>151</v>
      </c>
      <c r="D65" s="214"/>
      <c r="E65" s="215"/>
      <c r="F65" s="201"/>
      <c r="G65" s="202"/>
      <c r="H65" s="122">
        <f>H10+H14+H31+H60+H56</f>
        <v>275301.15330000001</v>
      </c>
    </row>
    <row r="66" spans="1:8" ht="15.75" x14ac:dyDescent="0.25">
      <c r="A66" s="218"/>
      <c r="B66" s="219"/>
      <c r="C66" s="213" t="s">
        <v>68</v>
      </c>
      <c r="D66" s="214"/>
      <c r="E66" s="215"/>
      <c r="F66" s="208">
        <v>0.25</v>
      </c>
      <c r="G66" s="209"/>
      <c r="H66" s="123">
        <f>H65*F66</f>
        <v>68825.288325000001</v>
      </c>
    </row>
    <row r="67" spans="1:8" ht="15.75" x14ac:dyDescent="0.25">
      <c r="A67" s="220"/>
      <c r="B67" s="221"/>
      <c r="C67" s="213" t="s">
        <v>150</v>
      </c>
      <c r="D67" s="214"/>
      <c r="E67" s="215"/>
      <c r="F67" s="203"/>
      <c r="G67" s="204"/>
      <c r="H67" s="122">
        <f>H65+H66</f>
        <v>344126.44162499998</v>
      </c>
    </row>
    <row r="68" spans="1:8" x14ac:dyDescent="0.25">
      <c r="A68" s="192" t="s">
        <v>123</v>
      </c>
      <c r="B68" s="192"/>
      <c r="C68" s="192"/>
      <c r="D68" s="192"/>
      <c r="E68" s="192"/>
      <c r="F68" s="192"/>
      <c r="G68" s="192"/>
      <c r="H68" s="192"/>
    </row>
    <row r="69" spans="1:8" x14ac:dyDescent="0.25">
      <c r="A69" s="193" t="s">
        <v>227</v>
      </c>
      <c r="B69" s="194"/>
      <c r="C69" s="194"/>
      <c r="D69" s="194"/>
      <c r="E69" s="194"/>
      <c r="F69" s="194"/>
      <c r="G69" s="194"/>
      <c r="H69" s="194"/>
    </row>
    <row r="70" spans="1:8" x14ac:dyDescent="0.25">
      <c r="A70" s="194"/>
      <c r="B70" s="194"/>
      <c r="C70" s="194"/>
      <c r="D70" s="194"/>
      <c r="E70" s="194"/>
      <c r="F70" s="194"/>
      <c r="G70" s="194"/>
      <c r="H70" s="194"/>
    </row>
    <row r="71" spans="1:8" x14ac:dyDescent="0.25">
      <c r="A71" s="194"/>
      <c r="B71" s="194"/>
      <c r="C71" s="194"/>
      <c r="D71" s="194"/>
      <c r="E71" s="194"/>
      <c r="F71" s="194"/>
      <c r="G71" s="194"/>
      <c r="H71" s="194"/>
    </row>
    <row r="72" spans="1:8" x14ac:dyDescent="0.25">
      <c r="A72" s="188"/>
      <c r="B72" s="189"/>
      <c r="C72" s="189"/>
      <c r="D72" s="189"/>
      <c r="E72" s="189"/>
      <c r="F72" s="189"/>
      <c r="G72" s="189"/>
      <c r="H72" s="190"/>
    </row>
    <row r="73" spans="1:8" x14ac:dyDescent="0.25">
      <c r="A73" s="191" t="s">
        <v>125</v>
      </c>
      <c r="B73" s="191"/>
      <c r="C73" s="191"/>
      <c r="D73" s="191"/>
      <c r="E73" s="191"/>
      <c r="F73" s="191"/>
      <c r="G73" s="191"/>
      <c r="H73" s="191"/>
    </row>
    <row r="74" spans="1:8" x14ac:dyDescent="0.25">
      <c r="A74" s="191"/>
      <c r="B74" s="191"/>
      <c r="C74" s="191"/>
      <c r="D74" s="191"/>
      <c r="E74" s="191"/>
      <c r="F74" s="191"/>
      <c r="G74" s="191"/>
      <c r="H74" s="191"/>
    </row>
    <row r="75" spans="1:8" x14ac:dyDescent="0.25">
      <c r="A75" s="191"/>
      <c r="B75" s="191"/>
      <c r="C75" s="191"/>
      <c r="D75" s="191"/>
      <c r="E75" s="191"/>
      <c r="F75" s="191"/>
      <c r="G75" s="191"/>
      <c r="H75" s="191"/>
    </row>
    <row r="76" spans="1:8" x14ac:dyDescent="0.25">
      <c r="A76" s="191"/>
      <c r="B76" s="191"/>
      <c r="C76" s="191"/>
      <c r="D76" s="191"/>
      <c r="E76" s="191"/>
      <c r="F76" s="191"/>
      <c r="G76" s="191"/>
      <c r="H76" s="191"/>
    </row>
    <row r="77" spans="1:8" x14ac:dyDescent="0.25">
      <c r="A77" s="191"/>
      <c r="B77" s="191"/>
      <c r="C77" s="191"/>
      <c r="D77" s="191"/>
      <c r="E77" s="191"/>
      <c r="F77" s="191"/>
      <c r="G77" s="191"/>
      <c r="H77" s="191"/>
    </row>
    <row r="78" spans="1:8" x14ac:dyDescent="0.25">
      <c r="A78" s="191"/>
      <c r="B78" s="191"/>
      <c r="C78" s="191"/>
      <c r="D78" s="191"/>
      <c r="E78" s="191"/>
      <c r="F78" s="191"/>
      <c r="G78" s="191"/>
      <c r="H78" s="191"/>
    </row>
  </sheetData>
  <mergeCells count="34">
    <mergeCell ref="F66:G66"/>
    <mergeCell ref="F64:G64"/>
    <mergeCell ref="C64:E64"/>
    <mergeCell ref="C67:E67"/>
    <mergeCell ref="A64:B67"/>
    <mergeCell ref="C65:E65"/>
    <mergeCell ref="C66:E66"/>
    <mergeCell ref="A1:C5"/>
    <mergeCell ref="D1:E1"/>
    <mergeCell ref="D2:E2"/>
    <mergeCell ref="D3:E3"/>
    <mergeCell ref="D4:E4"/>
    <mergeCell ref="D5:E5"/>
    <mergeCell ref="F1:H1"/>
    <mergeCell ref="F2:H2"/>
    <mergeCell ref="F3:H3"/>
    <mergeCell ref="F4:H4"/>
    <mergeCell ref="F5:H5"/>
    <mergeCell ref="A72:H72"/>
    <mergeCell ref="A73:H78"/>
    <mergeCell ref="A68:H68"/>
    <mergeCell ref="A69:H71"/>
    <mergeCell ref="A6:H6"/>
    <mergeCell ref="A7:E7"/>
    <mergeCell ref="F7:H7"/>
    <mergeCell ref="A8:A9"/>
    <mergeCell ref="B8:B9"/>
    <mergeCell ref="C8:C9"/>
    <mergeCell ref="D8:D9"/>
    <mergeCell ref="E8:E9"/>
    <mergeCell ref="F8:H8"/>
    <mergeCell ref="A63:H63"/>
    <mergeCell ref="F65:G65"/>
    <mergeCell ref="F67:G67"/>
  </mergeCells>
  <conditionalFormatting sqref="D30">
    <cfRule type="expression" dxfId="17" priority="6">
      <formula>CELL("proteger",D30)=1</formula>
    </cfRule>
  </conditionalFormatting>
  <conditionalFormatting sqref="A68:H68 A69 A72">
    <cfRule type="expression" dxfId="16" priority="3">
      <formula>$G$383="SIM"</formula>
    </cfRule>
    <cfRule type="expression" dxfId="15" priority="4">
      <formula>CELL("proteger",A68)=1</formula>
    </cfRule>
  </conditionalFormatting>
  <conditionalFormatting sqref="A73">
    <cfRule type="expression" dxfId="14" priority="1">
      <formula>#REF!="sim"</formula>
    </cfRule>
    <cfRule type="expression" dxfId="13" priority="2">
      <formula>CELL("proteger",A73)=1</formula>
    </cfRule>
  </conditionalFormatting>
  <conditionalFormatting sqref="D30">
    <cfRule type="expression" dxfId="12" priority="8">
      <formula>$G$518="SIM"</formula>
    </cfRule>
  </conditionalFormatting>
  <pageMargins left="0.51181102362204722" right="0.51181102362204722" top="0.78740157480314965" bottom="0.78740157480314965" header="0.31496062992125984" footer="0.31496062992125984"/>
  <pageSetup paperSize="9" scale="84" fitToHeight="0" orientation="landscape" verticalDpi="597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B41" sqref="B41"/>
    </sheetView>
  </sheetViews>
  <sheetFormatPr defaultRowHeight="15" x14ac:dyDescent="0.25"/>
  <cols>
    <col min="1" max="1" width="19.28515625" bestFit="1" customWidth="1"/>
    <col min="2" max="2" width="68.140625" bestFit="1" customWidth="1"/>
    <col min="3" max="3" width="18.140625" customWidth="1"/>
    <col min="4" max="4" width="12.7109375" bestFit="1" customWidth="1"/>
    <col min="5" max="5" width="12.140625" bestFit="1" customWidth="1"/>
    <col min="6" max="6" width="15.5703125" customWidth="1"/>
    <col min="7" max="7" width="14" customWidth="1"/>
    <col min="8" max="8" width="21.5703125" customWidth="1"/>
    <col min="9" max="9" width="80.7109375" customWidth="1"/>
    <col min="10" max="10" width="13.7109375" customWidth="1"/>
    <col min="11" max="12" width="15.7109375" customWidth="1"/>
    <col min="13" max="13" width="20.7109375" customWidth="1"/>
  </cols>
  <sheetData>
    <row r="1" spans="1:8" x14ac:dyDescent="0.25">
      <c r="A1" s="207"/>
      <c r="B1" s="207"/>
      <c r="C1" s="207"/>
      <c r="D1" s="205" t="s">
        <v>0</v>
      </c>
      <c r="E1" s="205"/>
      <c r="F1" s="205" t="s">
        <v>5</v>
      </c>
      <c r="G1" s="205"/>
      <c r="H1" s="205"/>
    </row>
    <row r="2" spans="1:8" x14ac:dyDescent="0.25">
      <c r="A2" s="207"/>
      <c r="B2" s="207"/>
      <c r="C2" s="207"/>
      <c r="D2" s="205" t="s">
        <v>2</v>
      </c>
      <c r="E2" s="205"/>
      <c r="F2" s="205" t="s">
        <v>126</v>
      </c>
      <c r="G2" s="205"/>
      <c r="H2" s="205"/>
    </row>
    <row r="3" spans="1:8" x14ac:dyDescent="0.25">
      <c r="A3" s="207"/>
      <c r="B3" s="207"/>
      <c r="C3" s="207"/>
      <c r="D3" s="205" t="s">
        <v>3</v>
      </c>
      <c r="E3" s="205"/>
      <c r="F3" s="205" t="s">
        <v>6</v>
      </c>
      <c r="G3" s="205"/>
      <c r="H3" s="205"/>
    </row>
    <row r="4" spans="1:8" x14ac:dyDescent="0.25">
      <c r="A4" s="207"/>
      <c r="B4" s="207"/>
      <c r="C4" s="207"/>
      <c r="D4" s="205" t="s">
        <v>4</v>
      </c>
      <c r="E4" s="205"/>
      <c r="F4" s="205" t="s">
        <v>166</v>
      </c>
      <c r="G4" s="205"/>
      <c r="H4" s="205"/>
    </row>
    <row r="5" spans="1:8" x14ac:dyDescent="0.25">
      <c r="A5" s="207"/>
      <c r="B5" s="207"/>
      <c r="C5" s="207"/>
      <c r="D5" s="205" t="s">
        <v>1</v>
      </c>
      <c r="E5" s="205"/>
      <c r="F5" s="206">
        <f>'Anexo I.2'!F5</f>
        <v>44228</v>
      </c>
      <c r="G5" s="206"/>
      <c r="H5" s="206"/>
    </row>
    <row r="6" spans="1:8" x14ac:dyDescent="0.25">
      <c r="A6" s="3" t="s">
        <v>76</v>
      </c>
      <c r="B6" s="3" t="s">
        <v>81</v>
      </c>
      <c r="C6" s="3"/>
      <c r="D6" s="79"/>
      <c r="E6" s="79"/>
      <c r="F6" s="3"/>
      <c r="G6" s="3"/>
      <c r="H6" s="3"/>
    </row>
    <row r="7" spans="1:8" x14ac:dyDescent="0.25">
      <c r="A7" s="52" t="s">
        <v>90</v>
      </c>
      <c r="B7" s="119" t="s">
        <v>89</v>
      </c>
      <c r="C7" s="52" t="s">
        <v>69</v>
      </c>
      <c r="D7" s="21"/>
      <c r="E7" s="21"/>
      <c r="F7" s="52">
        <v>66</v>
      </c>
      <c r="G7" s="53">
        <v>92.62</v>
      </c>
      <c r="H7" s="53">
        <f>G7*F7</f>
        <v>6112.92</v>
      </c>
    </row>
    <row r="8" spans="1:8" x14ac:dyDescent="0.25">
      <c r="A8" s="52" t="s">
        <v>91</v>
      </c>
      <c r="B8" s="118" t="s">
        <v>77</v>
      </c>
      <c r="C8" s="50" t="s">
        <v>27</v>
      </c>
      <c r="D8" s="21"/>
      <c r="E8" s="21"/>
      <c r="F8" s="50">
        <v>3</v>
      </c>
      <c r="G8" s="53">
        <v>7921.4</v>
      </c>
      <c r="H8" s="53">
        <f>G8*F8</f>
        <v>23764.199999999997</v>
      </c>
    </row>
    <row r="9" spans="1:8" x14ac:dyDescent="0.25">
      <c r="A9" s="52" t="s">
        <v>156</v>
      </c>
      <c r="B9" s="118" t="s">
        <v>157</v>
      </c>
      <c r="C9" s="52" t="s">
        <v>69</v>
      </c>
      <c r="D9" s="21"/>
      <c r="E9" s="21"/>
      <c r="F9" s="50">
        <v>528</v>
      </c>
      <c r="G9" s="53">
        <v>21.91</v>
      </c>
      <c r="H9" s="53">
        <f>F9*G9</f>
        <v>11568.48</v>
      </c>
    </row>
    <row r="10" spans="1:8" x14ac:dyDescent="0.25">
      <c r="A10" s="52" t="s">
        <v>158</v>
      </c>
      <c r="B10" s="118" t="s">
        <v>159</v>
      </c>
      <c r="C10" s="52" t="s">
        <v>69</v>
      </c>
      <c r="D10" s="21"/>
      <c r="E10" s="21"/>
      <c r="F10" s="50">
        <v>528</v>
      </c>
      <c r="G10" s="53">
        <v>18.61</v>
      </c>
      <c r="H10" s="53">
        <f>F10*G10</f>
        <v>9826.08</v>
      </c>
    </row>
    <row r="11" spans="1:8" x14ac:dyDescent="0.25">
      <c r="A11" s="52"/>
      <c r="B11" s="52"/>
      <c r="C11" s="50"/>
      <c r="D11" s="21"/>
      <c r="E11" s="21"/>
      <c r="F11" s="50"/>
      <c r="G11" s="54"/>
      <c r="H11" s="53"/>
    </row>
    <row r="12" spans="1:8" s="49" customFormat="1" x14ac:dyDescent="0.25">
      <c r="A12" s="22"/>
      <c r="B12" s="22"/>
      <c r="C12" s="50"/>
      <c r="D12" s="22"/>
      <c r="E12" s="22"/>
      <c r="F12" s="50"/>
      <c r="G12" s="129" t="s">
        <v>88</v>
      </c>
      <c r="H12" s="131">
        <f>H7+H8+H9+H10</f>
        <v>51271.679999999993</v>
      </c>
    </row>
    <row r="13" spans="1:8" s="57" customFormat="1" x14ac:dyDescent="0.25">
      <c r="A13" s="22"/>
      <c r="B13" s="22"/>
      <c r="C13" s="55"/>
      <c r="D13" s="56"/>
      <c r="E13" s="56"/>
      <c r="F13" s="50"/>
      <c r="G13" s="50"/>
      <c r="H13" s="50"/>
    </row>
    <row r="14" spans="1:8" s="49" customFormat="1" x14ac:dyDescent="0.25">
      <c r="A14" s="22"/>
      <c r="B14" s="22"/>
      <c r="C14" s="50"/>
      <c r="D14" s="22"/>
      <c r="E14" s="22"/>
      <c r="F14" s="50"/>
      <c r="G14" s="129" t="s">
        <v>106</v>
      </c>
      <c r="H14" s="131">
        <f>H12/100</f>
        <v>512.71679999999992</v>
      </c>
    </row>
    <row r="15" spans="1:8" s="49" customFormat="1" x14ac:dyDescent="0.25">
      <c r="A15" s="22"/>
      <c r="B15" s="22"/>
      <c r="C15" s="50"/>
      <c r="D15" s="22"/>
      <c r="E15" s="22"/>
      <c r="F15" s="50"/>
      <c r="G15" s="50"/>
      <c r="H15" s="50"/>
    </row>
    <row r="16" spans="1:8" x14ac:dyDescent="0.25">
      <c r="A16" s="3" t="s">
        <v>82</v>
      </c>
      <c r="B16" s="3" t="s">
        <v>86</v>
      </c>
      <c r="C16" s="8"/>
      <c r="D16" s="79"/>
      <c r="E16" s="79"/>
      <c r="F16" s="8"/>
      <c r="G16" s="8"/>
      <c r="H16" s="8"/>
    </row>
    <row r="17" spans="1:8" s="49" customFormat="1" x14ac:dyDescent="0.25">
      <c r="A17" s="22" t="s">
        <v>78</v>
      </c>
      <c r="B17" s="22" t="s">
        <v>79</v>
      </c>
      <c r="C17" s="55" t="s">
        <v>44</v>
      </c>
      <c r="D17" s="22"/>
      <c r="E17" s="22"/>
      <c r="F17" s="50">
        <v>3</v>
      </c>
      <c r="G17" s="25">
        <v>233.94</v>
      </c>
      <c r="H17" s="25">
        <f>PRODUCT(F17:G17)</f>
        <v>701.81999999999994</v>
      </c>
    </row>
    <row r="18" spans="1:8" s="49" customFormat="1" x14ac:dyDescent="0.25">
      <c r="A18" s="56" t="s">
        <v>80</v>
      </c>
      <c r="B18" s="56" t="s">
        <v>87</v>
      </c>
      <c r="C18" s="55" t="s">
        <v>44</v>
      </c>
      <c r="D18" s="22"/>
      <c r="E18" s="22"/>
      <c r="F18" s="47">
        <v>2</v>
      </c>
      <c r="G18" s="25">
        <v>300</v>
      </c>
      <c r="H18" s="25">
        <f>PRODUCT(F18:G18)</f>
        <v>600</v>
      </c>
    </row>
    <row r="19" spans="1:8" x14ac:dyDescent="0.25">
      <c r="A19" s="22"/>
      <c r="B19" s="22"/>
      <c r="C19" s="50"/>
      <c r="D19" s="21"/>
      <c r="E19" s="21"/>
      <c r="F19" s="50"/>
      <c r="G19" s="129" t="s">
        <v>12</v>
      </c>
      <c r="H19" s="132">
        <f>SUM(H17:H18)</f>
        <v>1301.82</v>
      </c>
    </row>
    <row r="20" spans="1:8" x14ac:dyDescent="0.25">
      <c r="A20" s="22"/>
      <c r="B20" s="22"/>
      <c r="C20" s="50"/>
      <c r="D20" s="21"/>
      <c r="E20" s="21"/>
      <c r="F20" s="50"/>
      <c r="G20" s="50"/>
      <c r="H20" s="25"/>
    </row>
    <row r="21" spans="1:8" x14ac:dyDescent="0.25">
      <c r="A21" s="3" t="s">
        <v>84</v>
      </c>
      <c r="B21" s="3" t="s">
        <v>128</v>
      </c>
      <c r="C21" s="3"/>
      <c r="D21" s="79"/>
      <c r="E21" s="79"/>
      <c r="F21" s="3"/>
      <c r="G21" s="3"/>
      <c r="H21" s="3"/>
    </row>
    <row r="22" spans="1:8" x14ac:dyDescent="0.25">
      <c r="A22" s="52" t="s">
        <v>175</v>
      </c>
      <c r="B22" s="119" t="s">
        <v>176</v>
      </c>
      <c r="C22" s="52" t="s">
        <v>69</v>
      </c>
      <c r="D22" s="21"/>
      <c r="E22" s="21"/>
      <c r="F22" s="52">
        <v>36</v>
      </c>
      <c r="G22" s="53">
        <v>23.34</v>
      </c>
      <c r="H22" s="53">
        <f>G22*F22</f>
        <v>840.24</v>
      </c>
    </row>
    <row r="23" spans="1:8" x14ac:dyDescent="0.25">
      <c r="A23" s="52" t="s">
        <v>158</v>
      </c>
      <c r="B23" s="118" t="s">
        <v>177</v>
      </c>
      <c r="C23" s="52" t="s">
        <v>69</v>
      </c>
      <c r="D23" s="21"/>
      <c r="E23" s="21"/>
      <c r="F23" s="50">
        <v>90</v>
      </c>
      <c r="G23" s="53">
        <v>18.61</v>
      </c>
      <c r="H23" s="53">
        <f>G23*F23</f>
        <v>1674.8999999999999</v>
      </c>
    </row>
    <row r="24" spans="1:8" x14ac:dyDescent="0.25">
      <c r="A24" s="52" t="s">
        <v>178</v>
      </c>
      <c r="B24" s="118" t="s">
        <v>196</v>
      </c>
      <c r="C24" s="52" t="s">
        <v>69</v>
      </c>
      <c r="D24" s="21"/>
      <c r="E24" s="21"/>
      <c r="F24" s="50">
        <v>20</v>
      </c>
      <c r="G24" s="53">
        <v>136.79</v>
      </c>
      <c r="H24" s="53">
        <f>F24*G24</f>
        <v>2735.7999999999997</v>
      </c>
    </row>
    <row r="25" spans="1:8" x14ac:dyDescent="0.25">
      <c r="A25" s="52" t="s">
        <v>199</v>
      </c>
      <c r="B25" s="118" t="s">
        <v>179</v>
      </c>
      <c r="C25" s="52" t="s">
        <v>180</v>
      </c>
      <c r="D25" s="21"/>
      <c r="E25" s="21"/>
      <c r="F25" s="50">
        <v>6</v>
      </c>
      <c r="G25" s="53">
        <v>450</v>
      </c>
      <c r="H25" s="53">
        <f>F25*G25</f>
        <v>2700</v>
      </c>
    </row>
    <row r="26" spans="1:8" x14ac:dyDescent="0.25">
      <c r="A26" s="52"/>
      <c r="B26" s="52"/>
      <c r="C26" s="50"/>
      <c r="D26" s="21"/>
      <c r="E26" s="21"/>
      <c r="F26" s="50"/>
      <c r="G26" s="54"/>
      <c r="H26" s="53"/>
    </row>
    <row r="27" spans="1:8" x14ac:dyDescent="0.25">
      <c r="A27" s="22"/>
      <c r="B27" s="22"/>
      <c r="C27" s="50"/>
      <c r="D27" s="22"/>
      <c r="E27" s="22"/>
      <c r="F27" s="50"/>
      <c r="G27" s="129" t="s">
        <v>106</v>
      </c>
      <c r="H27" s="131">
        <f>H22+H23+H24+H25</f>
        <v>7950.94</v>
      </c>
    </row>
    <row r="28" spans="1:8" x14ac:dyDescent="0.25">
      <c r="A28" s="22"/>
      <c r="B28" s="22"/>
      <c r="C28" s="55"/>
      <c r="D28" s="56"/>
      <c r="E28" s="56"/>
      <c r="F28" s="50"/>
      <c r="G28" s="50"/>
      <c r="H28" s="50"/>
    </row>
    <row r="29" spans="1:8" x14ac:dyDescent="0.25">
      <c r="A29" s="22"/>
      <c r="B29" s="22"/>
      <c r="C29" s="50"/>
      <c r="D29" s="22"/>
      <c r="E29" s="22"/>
      <c r="F29" s="50"/>
      <c r="G29" s="22"/>
      <c r="H29" s="53"/>
    </row>
    <row r="30" spans="1:8" ht="30" x14ac:dyDescent="0.25">
      <c r="A30" s="16" t="s">
        <v>205</v>
      </c>
      <c r="B30" s="107" t="s">
        <v>53</v>
      </c>
      <c r="C30" s="3"/>
      <c r="D30" s="79"/>
      <c r="E30" s="79"/>
      <c r="F30" s="3"/>
      <c r="G30" s="3"/>
      <c r="H30" s="3"/>
    </row>
    <row r="31" spans="1:8" ht="30" x14ac:dyDescent="0.25">
      <c r="A31" s="125" t="s">
        <v>212</v>
      </c>
      <c r="B31" s="166" t="s">
        <v>206</v>
      </c>
      <c r="C31" s="158" t="s">
        <v>210</v>
      </c>
      <c r="D31" s="21"/>
      <c r="E31" s="21"/>
      <c r="F31" s="124">
        <v>5</v>
      </c>
      <c r="G31" s="126">
        <v>51.92</v>
      </c>
      <c r="H31" s="128">
        <f>G31*F31</f>
        <v>259.60000000000002</v>
      </c>
    </row>
    <row r="32" spans="1:8" x14ac:dyDescent="0.25">
      <c r="A32" s="125" t="s">
        <v>213</v>
      </c>
      <c r="B32" s="167" t="s">
        <v>207</v>
      </c>
      <c r="C32" s="158" t="s">
        <v>211</v>
      </c>
      <c r="D32" s="21"/>
      <c r="E32" s="21"/>
      <c r="F32" s="124">
        <v>200</v>
      </c>
      <c r="G32" s="126">
        <v>0.51</v>
      </c>
      <c r="H32" s="128">
        <f t="shared" ref="H32:H35" si="0">G32*F32</f>
        <v>102</v>
      </c>
    </row>
    <row r="33" spans="1:8" x14ac:dyDescent="0.25">
      <c r="A33" s="125" t="s">
        <v>214</v>
      </c>
      <c r="B33" s="167" t="s">
        <v>208</v>
      </c>
      <c r="C33" s="158" t="s">
        <v>107</v>
      </c>
      <c r="D33" s="21"/>
      <c r="E33" s="127"/>
      <c r="F33" s="124">
        <v>40</v>
      </c>
      <c r="G33" s="126">
        <v>47.17</v>
      </c>
      <c r="H33" s="128">
        <f t="shared" si="0"/>
        <v>1886.8000000000002</v>
      </c>
    </row>
    <row r="34" spans="1:8" x14ac:dyDescent="0.25">
      <c r="A34" s="125" t="s">
        <v>156</v>
      </c>
      <c r="B34" s="167" t="s">
        <v>209</v>
      </c>
      <c r="C34" s="158" t="s">
        <v>69</v>
      </c>
      <c r="D34" s="21"/>
      <c r="E34" s="21" t="s">
        <v>160</v>
      </c>
      <c r="F34" s="124">
        <v>24</v>
      </c>
      <c r="G34" s="126">
        <v>21.91</v>
      </c>
      <c r="H34" s="128">
        <f t="shared" si="0"/>
        <v>525.84</v>
      </c>
    </row>
    <row r="35" spans="1:8" x14ac:dyDescent="0.25">
      <c r="A35" s="125" t="s">
        <v>158</v>
      </c>
      <c r="B35" s="167" t="s">
        <v>177</v>
      </c>
      <c r="C35" s="158" t="s">
        <v>69</v>
      </c>
      <c r="D35" s="21"/>
      <c r="E35" s="21"/>
      <c r="F35" s="124">
        <v>24</v>
      </c>
      <c r="G35" s="126">
        <v>18.61</v>
      </c>
      <c r="H35" s="128">
        <f t="shared" si="0"/>
        <v>446.64</v>
      </c>
    </row>
    <row r="36" spans="1:8" x14ac:dyDescent="0.25">
      <c r="A36" s="21"/>
      <c r="B36" s="167"/>
      <c r="C36" s="21"/>
      <c r="D36" s="21"/>
      <c r="E36" s="21"/>
      <c r="F36" s="21"/>
      <c r="G36" s="129" t="s">
        <v>106</v>
      </c>
      <c r="H36" s="130">
        <f>SUM(H31:H35)</f>
        <v>3220.88</v>
      </c>
    </row>
    <row r="37" spans="1:8" x14ac:dyDescent="0.25">
      <c r="A37" s="21"/>
      <c r="B37" s="21"/>
      <c r="C37" s="21"/>
      <c r="D37" s="21"/>
      <c r="E37" s="21"/>
      <c r="F37" s="21"/>
      <c r="G37" s="21"/>
      <c r="H37" s="21"/>
    </row>
    <row r="38" spans="1:8" x14ac:dyDescent="0.25">
      <c r="A38" s="21"/>
      <c r="B38" s="21"/>
      <c r="C38" s="21"/>
      <c r="D38" s="21"/>
      <c r="E38" s="21"/>
      <c r="F38" s="21"/>
      <c r="G38" s="21"/>
      <c r="H38" s="21"/>
    </row>
  </sheetData>
  <mergeCells count="11">
    <mergeCell ref="F5:H5"/>
    <mergeCell ref="A1:C5"/>
    <mergeCell ref="D1:E1"/>
    <mergeCell ref="F1:H1"/>
    <mergeCell ref="D2:E2"/>
    <mergeCell ref="F2:H2"/>
    <mergeCell ref="D3:E3"/>
    <mergeCell ref="F3:H3"/>
    <mergeCell ref="D4:E4"/>
    <mergeCell ref="F4:H4"/>
    <mergeCell ref="D5:E5"/>
  </mergeCells>
  <pageMargins left="0.511811024" right="0.511811024" top="0.78740157499999996" bottom="0.78740157499999996" header="0.31496062000000002" footer="0.31496062000000002"/>
  <pageSetup paperSize="9" scale="75" fitToHeight="0" orientation="landscape" verticalDpi="597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H37"/>
    </sheetView>
  </sheetViews>
  <sheetFormatPr defaultRowHeight="15" x14ac:dyDescent="0.25"/>
  <cols>
    <col min="2" max="2" width="16" customWidth="1"/>
    <col min="3" max="3" width="74.28515625" customWidth="1"/>
    <col min="4" max="4" width="12.7109375" bestFit="1" customWidth="1"/>
    <col min="5" max="5" width="12.140625" bestFit="1" customWidth="1"/>
    <col min="6" max="6" width="15.5703125" customWidth="1"/>
    <col min="7" max="7" width="14" customWidth="1"/>
    <col min="8" max="8" width="21.5703125" customWidth="1"/>
    <col min="10" max="10" width="10.140625" bestFit="1" customWidth="1"/>
  </cols>
  <sheetData>
    <row r="1" spans="1:8" x14ac:dyDescent="0.25">
      <c r="A1" s="207"/>
      <c r="B1" s="207"/>
      <c r="C1" s="207"/>
      <c r="D1" s="205" t="s">
        <v>0</v>
      </c>
      <c r="E1" s="205"/>
      <c r="F1" s="205" t="s">
        <v>5</v>
      </c>
      <c r="G1" s="205"/>
      <c r="H1" s="205"/>
    </row>
    <row r="2" spans="1:8" x14ac:dyDescent="0.25">
      <c r="A2" s="207"/>
      <c r="B2" s="207"/>
      <c r="C2" s="207"/>
      <c r="D2" s="205" t="s">
        <v>2</v>
      </c>
      <c r="E2" s="205"/>
      <c r="F2" s="205" t="s">
        <v>126</v>
      </c>
      <c r="G2" s="205"/>
      <c r="H2" s="205"/>
    </row>
    <row r="3" spans="1:8" x14ac:dyDescent="0.25">
      <c r="A3" s="207"/>
      <c r="B3" s="207"/>
      <c r="C3" s="207"/>
      <c r="D3" s="205" t="s">
        <v>3</v>
      </c>
      <c r="E3" s="205"/>
      <c r="F3" s="205" t="s">
        <v>6</v>
      </c>
      <c r="G3" s="205"/>
      <c r="H3" s="205"/>
    </row>
    <row r="4" spans="1:8" x14ac:dyDescent="0.25">
      <c r="A4" s="207"/>
      <c r="B4" s="207"/>
      <c r="C4" s="207"/>
      <c r="D4" s="205" t="s">
        <v>4</v>
      </c>
      <c r="E4" s="205"/>
      <c r="F4" s="205" t="s">
        <v>166</v>
      </c>
      <c r="G4" s="205"/>
      <c r="H4" s="205"/>
    </row>
    <row r="5" spans="1:8" x14ac:dyDescent="0.25">
      <c r="A5" s="207"/>
      <c r="B5" s="207"/>
      <c r="C5" s="207"/>
      <c r="D5" s="205" t="s">
        <v>1</v>
      </c>
      <c r="E5" s="205"/>
      <c r="F5" s="206">
        <f>'Anexo I.2'!F5</f>
        <v>44228</v>
      </c>
      <c r="G5" s="206"/>
      <c r="H5" s="206"/>
    </row>
    <row r="6" spans="1:8" x14ac:dyDescent="0.25">
      <c r="A6" s="260" t="s">
        <v>108</v>
      </c>
      <c r="B6" s="261"/>
      <c r="C6" s="261"/>
      <c r="D6" s="261"/>
      <c r="E6" s="261"/>
      <c r="F6" s="67"/>
      <c r="G6" s="67"/>
      <c r="H6" s="67"/>
    </row>
    <row r="7" spans="1:8" ht="36" customHeight="1" x14ac:dyDescent="0.25">
      <c r="A7" s="262" t="s">
        <v>174</v>
      </c>
      <c r="B7" s="263"/>
      <c r="C7" s="263"/>
      <c r="D7" s="263"/>
      <c r="E7" s="263"/>
      <c r="F7" s="263"/>
      <c r="G7" s="263"/>
      <c r="H7" s="263"/>
    </row>
    <row r="8" spans="1:8" ht="15.75" customHeight="1" x14ac:dyDescent="0.25">
      <c r="A8" s="264" t="s">
        <v>109</v>
      </c>
      <c r="B8" s="264"/>
      <c r="C8" s="264"/>
      <c r="D8" s="264"/>
      <c r="E8" s="264"/>
      <c r="F8" s="264"/>
      <c r="G8" s="264"/>
      <c r="H8" s="264"/>
    </row>
    <row r="9" spans="1:8" ht="15" customHeight="1" x14ac:dyDescent="0.25">
      <c r="A9" s="264"/>
      <c r="B9" s="264"/>
      <c r="C9" s="264"/>
      <c r="D9" s="264"/>
      <c r="E9" s="264"/>
      <c r="F9" s="264"/>
      <c r="G9" s="264"/>
      <c r="H9" s="264"/>
    </row>
    <row r="10" spans="1:8" x14ac:dyDescent="0.25">
      <c r="A10" s="236" t="s">
        <v>110</v>
      </c>
      <c r="B10" s="236"/>
      <c r="C10" s="236"/>
      <c r="D10" s="236"/>
      <c r="E10" s="236"/>
      <c r="F10" s="236"/>
      <c r="G10" s="236"/>
      <c r="H10" s="66">
        <f>'Anexo I.2'!H65</f>
        <v>275301.15330000001</v>
      </c>
    </row>
    <row r="11" spans="1:8" ht="15.75" x14ac:dyDescent="0.25">
      <c r="A11" s="241"/>
      <c r="B11" s="242"/>
      <c r="C11" s="242"/>
      <c r="D11" s="242"/>
      <c r="E11" s="242"/>
      <c r="F11" s="242"/>
      <c r="G11" s="243"/>
      <c r="H11" s="21"/>
    </row>
    <row r="12" spans="1:8" x14ac:dyDescent="0.25">
      <c r="A12" s="259" t="s">
        <v>111</v>
      </c>
      <c r="B12" s="259"/>
      <c r="C12" s="259"/>
      <c r="D12" s="259"/>
      <c r="E12" s="259"/>
      <c r="F12" s="259"/>
      <c r="G12" s="259"/>
      <c r="H12" s="58">
        <v>0.04</v>
      </c>
    </row>
    <row r="13" spans="1:8" x14ac:dyDescent="0.25">
      <c r="A13" s="259" t="s">
        <v>112</v>
      </c>
      <c r="B13" s="259"/>
      <c r="C13" s="259"/>
      <c r="D13" s="259"/>
      <c r="E13" s="259"/>
      <c r="F13" s="259"/>
      <c r="G13" s="259"/>
      <c r="H13" s="58">
        <v>1.23E-2</v>
      </c>
    </row>
    <row r="14" spans="1:8" x14ac:dyDescent="0.25">
      <c r="A14" s="259" t="s">
        <v>113</v>
      </c>
      <c r="B14" s="259"/>
      <c r="C14" s="259"/>
      <c r="D14" s="259"/>
      <c r="E14" s="259"/>
      <c r="F14" s="259"/>
      <c r="G14" s="259"/>
      <c r="H14" s="58">
        <v>8.0000000000000002E-3</v>
      </c>
    </row>
    <row r="15" spans="1:8" x14ac:dyDescent="0.25">
      <c r="A15" s="259" t="s">
        <v>114</v>
      </c>
      <c r="B15" s="259"/>
      <c r="C15" s="259"/>
      <c r="D15" s="259"/>
      <c r="E15" s="259"/>
      <c r="F15" s="259"/>
      <c r="G15" s="259"/>
      <c r="H15" s="58">
        <v>1.2699999999999999E-2</v>
      </c>
    </row>
    <row r="16" spans="1:8" x14ac:dyDescent="0.25">
      <c r="A16" s="259" t="s">
        <v>115</v>
      </c>
      <c r="B16" s="259"/>
      <c r="C16" s="259"/>
      <c r="D16" s="259"/>
      <c r="E16" s="259"/>
      <c r="F16" s="259"/>
      <c r="G16" s="259"/>
      <c r="H16" s="58">
        <v>6.1600000000000002E-2</v>
      </c>
    </row>
    <row r="17" spans="1:10" x14ac:dyDescent="0.25">
      <c r="A17" s="236" t="s">
        <v>116</v>
      </c>
      <c r="B17" s="236"/>
      <c r="C17" s="236"/>
      <c r="D17" s="236"/>
      <c r="E17" s="236"/>
      <c r="F17" s="236"/>
      <c r="G17" s="236"/>
      <c r="H17" s="59">
        <f>SUM(G18:G21)</f>
        <v>0.10149999999999999</v>
      </c>
    </row>
    <row r="18" spans="1:10" x14ac:dyDescent="0.25">
      <c r="A18" s="60"/>
      <c r="B18" s="61" t="s">
        <v>117</v>
      </c>
      <c r="C18" s="250"/>
      <c r="D18" s="251"/>
      <c r="E18" s="251"/>
      <c r="F18" s="252"/>
      <c r="G18" s="62">
        <v>6.4999999999999997E-3</v>
      </c>
      <c r="H18" s="207"/>
      <c r="J18" s="161"/>
    </row>
    <row r="19" spans="1:10" x14ac:dyDescent="0.25">
      <c r="A19" s="60"/>
      <c r="B19" s="61" t="s">
        <v>118</v>
      </c>
      <c r="C19" s="253"/>
      <c r="D19" s="254"/>
      <c r="E19" s="254"/>
      <c r="F19" s="255"/>
      <c r="G19" s="62">
        <v>0.03</v>
      </c>
      <c r="H19" s="207"/>
    </row>
    <row r="20" spans="1:10" x14ac:dyDescent="0.25">
      <c r="A20" s="60"/>
      <c r="B20" s="63" t="s">
        <v>119</v>
      </c>
      <c r="C20" s="256"/>
      <c r="D20" s="257"/>
      <c r="E20" s="257"/>
      <c r="F20" s="258"/>
      <c r="G20" s="64">
        <v>4.4999999999999998E-2</v>
      </c>
      <c r="H20" s="207"/>
    </row>
    <row r="21" spans="1:10" x14ac:dyDescent="0.25">
      <c r="A21" s="60"/>
      <c r="B21" s="63" t="s">
        <v>120</v>
      </c>
      <c r="C21" s="256"/>
      <c r="D21" s="257"/>
      <c r="E21" s="257"/>
      <c r="F21" s="258"/>
      <c r="G21" s="64">
        <v>0.02</v>
      </c>
      <c r="H21" s="207"/>
    </row>
    <row r="22" spans="1:10" x14ac:dyDescent="0.25">
      <c r="A22" s="237"/>
      <c r="B22" s="238"/>
      <c r="C22" s="238"/>
      <c r="D22" s="238"/>
      <c r="E22" s="238"/>
      <c r="F22" s="238"/>
      <c r="G22" s="239"/>
      <c r="H22" s="59">
        <f>'Anexo I.2'!F66</f>
        <v>0.25</v>
      </c>
    </row>
    <row r="23" spans="1:10" x14ac:dyDescent="0.25">
      <c r="A23" s="240" t="s">
        <v>121</v>
      </c>
      <c r="B23" s="240"/>
      <c r="C23" s="240"/>
      <c r="D23" s="240"/>
      <c r="E23" s="240"/>
      <c r="F23" s="240"/>
      <c r="G23" s="240"/>
      <c r="H23" s="65">
        <f>H10*H22</f>
        <v>68825.288325000001</v>
      </c>
    </row>
    <row r="24" spans="1:10" x14ac:dyDescent="0.25">
      <c r="A24" s="236" t="s">
        <v>122</v>
      </c>
      <c r="B24" s="236"/>
      <c r="C24" s="236"/>
      <c r="D24" s="236"/>
      <c r="E24" s="236"/>
      <c r="F24" s="236"/>
      <c r="G24" s="236"/>
      <c r="H24" s="236"/>
    </row>
    <row r="25" spans="1:10" x14ac:dyDescent="0.25">
      <c r="A25" s="244"/>
      <c r="B25" s="245"/>
      <c r="C25" s="245"/>
      <c r="D25" s="245"/>
      <c r="E25" s="245"/>
      <c r="F25" s="245"/>
      <c r="G25" s="245"/>
      <c r="H25" s="246"/>
    </row>
    <row r="26" spans="1:10" x14ac:dyDescent="0.25">
      <c r="A26" s="247"/>
      <c r="B26" s="248"/>
      <c r="C26" s="248"/>
      <c r="D26" s="248"/>
      <c r="E26" s="248"/>
      <c r="F26" s="248"/>
      <c r="G26" s="248"/>
      <c r="H26" s="249"/>
    </row>
    <row r="27" spans="1:10" x14ac:dyDescent="0.25">
      <c r="A27" s="222" t="s">
        <v>123</v>
      </c>
      <c r="B27" s="223"/>
      <c r="C27" s="223"/>
      <c r="D27" s="223"/>
      <c r="E27" s="223"/>
      <c r="F27" s="223"/>
      <c r="G27" s="223"/>
      <c r="H27" s="223"/>
    </row>
    <row r="28" spans="1:10" ht="15" customHeight="1" x14ac:dyDescent="0.25">
      <c r="A28" s="224" t="s">
        <v>228</v>
      </c>
      <c r="B28" s="225"/>
      <c r="C28" s="225"/>
      <c r="D28" s="225"/>
      <c r="E28" s="225"/>
      <c r="F28" s="225"/>
      <c r="G28" s="225"/>
      <c r="H28" s="226"/>
    </row>
    <row r="29" spans="1:10" x14ac:dyDescent="0.25">
      <c r="A29" s="227"/>
      <c r="B29" s="228"/>
      <c r="C29" s="228"/>
      <c r="D29" s="228"/>
      <c r="E29" s="228"/>
      <c r="F29" s="228"/>
      <c r="G29" s="228"/>
      <c r="H29" s="229"/>
    </row>
    <row r="30" spans="1:10" x14ac:dyDescent="0.25">
      <c r="A30" s="230"/>
      <c r="B30" s="231"/>
      <c r="C30" s="231"/>
      <c r="D30" s="231"/>
      <c r="E30" s="231"/>
      <c r="F30" s="231"/>
      <c r="G30" s="231"/>
      <c r="H30" s="232"/>
    </row>
    <row r="31" spans="1:10" x14ac:dyDescent="0.25">
      <c r="A31" s="233"/>
      <c r="B31" s="234"/>
      <c r="C31" s="234"/>
      <c r="D31" s="234"/>
      <c r="E31" s="234"/>
      <c r="F31" s="234"/>
      <c r="G31" s="234"/>
      <c r="H31" s="235"/>
    </row>
    <row r="32" spans="1:10" x14ac:dyDescent="0.25">
      <c r="A32" s="191" t="s">
        <v>125</v>
      </c>
      <c r="B32" s="191"/>
      <c r="C32" s="191"/>
      <c r="D32" s="191"/>
      <c r="E32" s="191"/>
      <c r="F32" s="191"/>
      <c r="G32" s="191"/>
      <c r="H32" s="191"/>
    </row>
    <row r="33" spans="1:8" x14ac:dyDescent="0.25">
      <c r="A33" s="191"/>
      <c r="B33" s="191"/>
      <c r="C33" s="191"/>
      <c r="D33" s="191"/>
      <c r="E33" s="191"/>
      <c r="F33" s="191"/>
      <c r="G33" s="191"/>
      <c r="H33" s="191"/>
    </row>
    <row r="34" spans="1:8" x14ac:dyDescent="0.25">
      <c r="A34" s="191"/>
      <c r="B34" s="191"/>
      <c r="C34" s="191"/>
      <c r="D34" s="191"/>
      <c r="E34" s="191"/>
      <c r="F34" s="191"/>
      <c r="G34" s="191"/>
      <c r="H34" s="191"/>
    </row>
    <row r="35" spans="1:8" x14ac:dyDescent="0.25">
      <c r="A35" s="191"/>
      <c r="B35" s="191"/>
      <c r="C35" s="191"/>
      <c r="D35" s="191"/>
      <c r="E35" s="191"/>
      <c r="F35" s="191"/>
      <c r="G35" s="191"/>
      <c r="H35" s="191"/>
    </row>
    <row r="36" spans="1:8" x14ac:dyDescent="0.25">
      <c r="A36" s="191"/>
      <c r="B36" s="191"/>
      <c r="C36" s="191"/>
      <c r="D36" s="191"/>
      <c r="E36" s="191"/>
      <c r="F36" s="191"/>
      <c r="G36" s="191"/>
      <c r="H36" s="191"/>
    </row>
    <row r="37" spans="1:8" x14ac:dyDescent="0.25">
      <c r="A37" s="191"/>
      <c r="B37" s="191"/>
      <c r="C37" s="191"/>
      <c r="D37" s="191"/>
      <c r="E37" s="191"/>
      <c r="F37" s="191"/>
      <c r="G37" s="191"/>
      <c r="H37" s="191"/>
    </row>
  </sheetData>
  <mergeCells count="35">
    <mergeCell ref="F5:H5"/>
    <mergeCell ref="A1:C5"/>
    <mergeCell ref="D1:E1"/>
    <mergeCell ref="F1:H1"/>
    <mergeCell ref="D2:E2"/>
    <mergeCell ref="F2:H2"/>
    <mergeCell ref="D3:E3"/>
    <mergeCell ref="F3:H3"/>
    <mergeCell ref="D4:E4"/>
    <mergeCell ref="F4:H4"/>
    <mergeCell ref="D5:E5"/>
    <mergeCell ref="A6:E6"/>
    <mergeCell ref="A7:H7"/>
    <mergeCell ref="A8:H9"/>
    <mergeCell ref="A12:G12"/>
    <mergeCell ref="A13:G13"/>
    <mergeCell ref="A10:G10"/>
    <mergeCell ref="A22:G22"/>
    <mergeCell ref="A23:G23"/>
    <mergeCell ref="A11:G11"/>
    <mergeCell ref="A25:H26"/>
    <mergeCell ref="H18:H21"/>
    <mergeCell ref="C18:F18"/>
    <mergeCell ref="C19:F19"/>
    <mergeCell ref="C20:F20"/>
    <mergeCell ref="C21:F21"/>
    <mergeCell ref="A14:G14"/>
    <mergeCell ref="A15:G15"/>
    <mergeCell ref="A16:G16"/>
    <mergeCell ref="A17:G17"/>
    <mergeCell ref="A27:H27"/>
    <mergeCell ref="A28:H30"/>
    <mergeCell ref="A32:H37"/>
    <mergeCell ref="A31:H31"/>
    <mergeCell ref="A24:H24"/>
  </mergeCells>
  <conditionalFormatting sqref="A6:A8 A10:A17 H10 A18:B21 H12:H17 G18:G21 H22:H23 A22:A24">
    <cfRule type="expression" dxfId="11" priority="3">
      <formula>$D$56="sim"</formula>
    </cfRule>
    <cfRule type="expression" dxfId="10" priority="4">
      <formula>CELL("proteger",A6)=1</formula>
    </cfRule>
  </conditionalFormatting>
  <conditionalFormatting sqref="A27:A28 A31:A32">
    <cfRule type="expression" dxfId="9" priority="1">
      <formula>#REF!="sim"</formula>
    </cfRule>
    <cfRule type="expression" dxfId="8" priority="2">
      <formula>CELL("proteger",A27)=1</formula>
    </cfRule>
  </conditionalFormatting>
  <pageMargins left="0.511811024" right="0.511811024" top="0.78740157499999996" bottom="0.78740157499999996" header="0.31496062000000002" footer="0.31496062000000002"/>
  <pageSetup paperSize="9" scale="77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zoomScale="70" zoomScaleNormal="70" workbookViewId="0">
      <selection activeCell="U28" sqref="U28"/>
    </sheetView>
  </sheetViews>
  <sheetFormatPr defaultRowHeight="15" x14ac:dyDescent="0.25"/>
  <cols>
    <col min="2" max="2" width="40" customWidth="1"/>
    <col min="3" max="3" width="17.7109375" bestFit="1" customWidth="1"/>
    <col min="16" max="16" width="18" bestFit="1" customWidth="1"/>
  </cols>
  <sheetData>
    <row r="1" spans="1:21" x14ac:dyDescent="0.25">
      <c r="A1" s="331"/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3"/>
      <c r="Q1" s="104"/>
      <c r="R1" s="104"/>
      <c r="S1" s="104"/>
      <c r="T1" s="104"/>
    </row>
    <row r="2" spans="1:21" x14ac:dyDescent="0.25">
      <c r="A2" s="334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6"/>
      <c r="Q2" s="104"/>
      <c r="R2" s="104"/>
      <c r="S2" s="104"/>
      <c r="T2" s="104"/>
    </row>
    <row r="3" spans="1:21" x14ac:dyDescent="0.25">
      <c r="A3" s="334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6"/>
      <c r="Q3" s="104"/>
      <c r="R3" s="104"/>
      <c r="S3" s="104"/>
      <c r="T3" s="104"/>
    </row>
    <row r="4" spans="1:21" x14ac:dyDescent="0.25">
      <c r="A4" s="334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6"/>
      <c r="Q4" s="104"/>
      <c r="R4" s="104"/>
      <c r="S4" s="185"/>
      <c r="T4" s="185"/>
      <c r="U4" s="186"/>
    </row>
    <row r="5" spans="1:21" x14ac:dyDescent="0.25">
      <c r="A5" s="337"/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9"/>
      <c r="Q5" s="104"/>
      <c r="R5" s="104"/>
      <c r="S5" s="185"/>
      <c r="T5" s="185"/>
      <c r="U5" s="186"/>
    </row>
    <row r="6" spans="1:21" ht="28.5" x14ac:dyDescent="0.25">
      <c r="A6" s="340" t="s">
        <v>229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2"/>
      <c r="Q6" s="80"/>
      <c r="R6" s="80"/>
      <c r="S6" s="343"/>
      <c r="T6" s="343"/>
      <c r="U6" s="186"/>
    </row>
    <row r="7" spans="1:21" ht="28.5" x14ac:dyDescent="0.25">
      <c r="A7" s="344"/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6"/>
      <c r="Q7" s="80"/>
      <c r="R7" s="80"/>
      <c r="S7" s="81"/>
      <c r="T7" s="81"/>
      <c r="U7" s="186"/>
    </row>
    <row r="8" spans="1:21" ht="28.5" x14ac:dyDescent="0.25">
      <c r="A8" s="344" t="s">
        <v>155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6"/>
      <c r="Q8" s="80"/>
      <c r="R8" s="80"/>
      <c r="S8" s="81"/>
      <c r="T8" s="81"/>
    </row>
    <row r="9" spans="1:21" ht="28.5" x14ac:dyDescent="0.25">
      <c r="A9" s="328"/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30"/>
      <c r="Q9" s="80"/>
      <c r="R9" s="80"/>
      <c r="S9" s="81"/>
      <c r="T9" s="81"/>
    </row>
    <row r="10" spans="1:21" ht="28.5" x14ac:dyDescent="0.25">
      <c r="A10" s="317"/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9"/>
      <c r="Q10" s="80"/>
      <c r="R10" s="80"/>
      <c r="S10" s="81"/>
      <c r="T10" s="81"/>
    </row>
    <row r="11" spans="1:21" ht="18.75" x14ac:dyDescent="0.25">
      <c r="A11" s="320" t="s">
        <v>138</v>
      </c>
      <c r="B11" s="299" t="s">
        <v>139</v>
      </c>
      <c r="C11" s="168" t="s">
        <v>72</v>
      </c>
      <c r="D11" s="322" t="s">
        <v>140</v>
      </c>
      <c r="E11" s="323"/>
      <c r="F11" s="323"/>
      <c r="G11" s="324"/>
      <c r="H11" s="325" t="s">
        <v>141</v>
      </c>
      <c r="I11" s="326"/>
      <c r="J11" s="326"/>
      <c r="K11" s="327"/>
      <c r="L11" s="325" t="s">
        <v>142</v>
      </c>
      <c r="M11" s="326"/>
      <c r="N11" s="326"/>
      <c r="O11" s="327"/>
      <c r="P11" s="168" t="s">
        <v>12</v>
      </c>
      <c r="Q11" s="82"/>
      <c r="R11" s="83"/>
      <c r="S11" s="82"/>
      <c r="T11" s="82"/>
    </row>
    <row r="12" spans="1:21" ht="21" x14ac:dyDescent="0.25">
      <c r="A12" s="321"/>
      <c r="B12" s="301"/>
      <c r="C12" s="168" t="s">
        <v>73</v>
      </c>
      <c r="D12" s="322" t="s">
        <v>152</v>
      </c>
      <c r="E12" s="323"/>
      <c r="F12" s="323"/>
      <c r="G12" s="324"/>
      <c r="H12" s="325" t="s">
        <v>153</v>
      </c>
      <c r="I12" s="326"/>
      <c r="J12" s="326"/>
      <c r="K12" s="327"/>
      <c r="L12" s="325" t="s">
        <v>154</v>
      </c>
      <c r="M12" s="326"/>
      <c r="N12" s="326"/>
      <c r="O12" s="327"/>
      <c r="P12" s="168" t="s">
        <v>74</v>
      </c>
      <c r="Q12" s="83"/>
      <c r="R12" s="82"/>
      <c r="S12" s="82"/>
      <c r="T12" s="82"/>
    </row>
    <row r="13" spans="1:21" ht="18.75" x14ac:dyDescent="0.25">
      <c r="A13" s="305">
        <v>1</v>
      </c>
      <c r="B13" s="308" t="s">
        <v>75</v>
      </c>
      <c r="C13" s="84">
        <f>[1]Planilha!H10</f>
        <v>61194.760799999989</v>
      </c>
      <c r="D13" s="311">
        <f>C13*D15</f>
        <v>18358.428239999997</v>
      </c>
      <c r="E13" s="312"/>
      <c r="F13" s="312"/>
      <c r="G13" s="313"/>
      <c r="H13" s="311">
        <f>C13*H15</f>
        <v>18358.428239999997</v>
      </c>
      <c r="I13" s="312"/>
      <c r="J13" s="312"/>
      <c r="K13" s="313"/>
      <c r="L13" s="311">
        <f>C13*L15</f>
        <v>24477.904319999998</v>
      </c>
      <c r="M13" s="312"/>
      <c r="N13" s="312"/>
      <c r="O13" s="313"/>
      <c r="P13" s="170">
        <f>SUM(D13:O13)</f>
        <v>61194.760799999989</v>
      </c>
      <c r="Q13" s="82" t="str">
        <f>IF(ABS(P13-C13)&lt;0.005,"OK","ERRO")</f>
        <v>OK</v>
      </c>
      <c r="R13" s="83"/>
      <c r="S13" s="82"/>
      <c r="T13" s="82"/>
    </row>
    <row r="14" spans="1:21" ht="18.75" x14ac:dyDescent="0.25">
      <c r="A14" s="306"/>
      <c r="B14" s="309"/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7"/>
      <c r="Q14" s="82"/>
      <c r="R14" s="82"/>
      <c r="S14" s="82"/>
      <c r="T14" s="82"/>
    </row>
    <row r="15" spans="1:21" ht="18.75" x14ac:dyDescent="0.25">
      <c r="A15" s="307"/>
      <c r="B15" s="310"/>
      <c r="C15" s="88">
        <f>SUM(D15:O15)</f>
        <v>1</v>
      </c>
      <c r="D15" s="314">
        <v>0.3</v>
      </c>
      <c r="E15" s="315"/>
      <c r="F15" s="315"/>
      <c r="G15" s="316"/>
      <c r="H15" s="314">
        <v>0.3</v>
      </c>
      <c r="I15" s="315"/>
      <c r="J15" s="315"/>
      <c r="K15" s="316"/>
      <c r="L15" s="314">
        <v>0.4</v>
      </c>
      <c r="M15" s="315"/>
      <c r="N15" s="315"/>
      <c r="O15" s="316"/>
      <c r="P15" s="171">
        <f>SUM(D15:O15)</f>
        <v>1</v>
      </c>
      <c r="Q15" s="82" t="str">
        <f>IF(P15-C15=0,"OK","ERRO")</f>
        <v>OK</v>
      </c>
      <c r="R15" s="82"/>
      <c r="S15" s="82"/>
      <c r="T15" s="82"/>
    </row>
    <row r="16" spans="1:21" ht="18.75" x14ac:dyDescent="0.25">
      <c r="A16" s="296">
        <v>2</v>
      </c>
      <c r="B16" s="299" t="s">
        <v>19</v>
      </c>
      <c r="C16" s="89">
        <f>[1]Planilha!H14</f>
        <v>28464.559999999998</v>
      </c>
      <c r="D16" s="281">
        <f>C16*D18</f>
        <v>14232.279999999999</v>
      </c>
      <c r="E16" s="282"/>
      <c r="F16" s="282"/>
      <c r="G16" s="283"/>
      <c r="H16" s="281">
        <f>C16*H18</f>
        <v>0</v>
      </c>
      <c r="I16" s="282"/>
      <c r="J16" s="282"/>
      <c r="K16" s="283"/>
      <c r="L16" s="281">
        <f>C16*L18</f>
        <v>14232.279999999999</v>
      </c>
      <c r="M16" s="282"/>
      <c r="N16" s="282"/>
      <c r="O16" s="283"/>
      <c r="P16" s="90">
        <f>SUM(D16:O16)</f>
        <v>28464.559999999998</v>
      </c>
      <c r="Q16" s="82" t="str">
        <f>IF(ABS(P16-C16)&lt;0.005,"OK","ERRO")</f>
        <v>OK</v>
      </c>
      <c r="R16" s="82"/>
      <c r="S16" s="82"/>
      <c r="T16" s="82"/>
    </row>
    <row r="17" spans="1:20" ht="18.75" x14ac:dyDescent="0.25">
      <c r="A17" s="297"/>
      <c r="B17" s="300"/>
      <c r="C17" s="91"/>
      <c r="D17" s="92"/>
      <c r="E17" s="86"/>
      <c r="F17" s="92"/>
      <c r="G17" s="92"/>
      <c r="H17" s="102"/>
      <c r="I17" s="102"/>
      <c r="J17" s="102"/>
      <c r="K17" s="102"/>
      <c r="L17" s="92"/>
      <c r="M17" s="86"/>
      <c r="N17" s="92"/>
      <c r="O17" s="92"/>
      <c r="P17" s="93"/>
      <c r="Q17" s="82"/>
      <c r="R17" s="82"/>
      <c r="S17" s="82"/>
      <c r="T17" s="82"/>
    </row>
    <row r="18" spans="1:20" ht="18.75" x14ac:dyDescent="0.25">
      <c r="A18" s="298"/>
      <c r="B18" s="301"/>
      <c r="C18" s="94">
        <f>SUM(D18:O18)</f>
        <v>1</v>
      </c>
      <c r="D18" s="302">
        <v>0.5</v>
      </c>
      <c r="E18" s="303"/>
      <c r="F18" s="303"/>
      <c r="G18" s="304"/>
      <c r="H18" s="302">
        <v>0</v>
      </c>
      <c r="I18" s="303"/>
      <c r="J18" s="303"/>
      <c r="K18" s="304"/>
      <c r="L18" s="302">
        <v>0.5</v>
      </c>
      <c r="M18" s="303"/>
      <c r="N18" s="303"/>
      <c r="O18" s="304"/>
      <c r="P18" s="172">
        <f>SUM(D18:O18)</f>
        <v>1</v>
      </c>
      <c r="Q18" s="82" t="str">
        <f>IF(P18-C18=0,"OK","ERRO")</f>
        <v>OK</v>
      </c>
      <c r="R18" s="82"/>
      <c r="S18" s="82"/>
      <c r="T18" s="82"/>
    </row>
    <row r="19" spans="1:20" ht="18.75" x14ac:dyDescent="0.25">
      <c r="A19" s="305">
        <v>3</v>
      </c>
      <c r="B19" s="308" t="str">
        <f>[1]Planilha!C31</f>
        <v>MURO DE ARRIMO</v>
      </c>
      <c r="C19" s="84">
        <v>180645.13</v>
      </c>
      <c r="D19" s="311">
        <f>C19*D21</f>
        <v>36129.026000000005</v>
      </c>
      <c r="E19" s="312"/>
      <c r="F19" s="312"/>
      <c r="G19" s="313"/>
      <c r="H19" s="311">
        <f>C19*H21</f>
        <v>90322.565000000002</v>
      </c>
      <c r="I19" s="312"/>
      <c r="J19" s="312"/>
      <c r="K19" s="313"/>
      <c r="L19" s="311">
        <f>C19*L21</f>
        <v>54193.538999999997</v>
      </c>
      <c r="M19" s="312"/>
      <c r="N19" s="312"/>
      <c r="O19" s="313"/>
      <c r="P19" s="170">
        <f>SUM(D19:O19)</f>
        <v>180645.13</v>
      </c>
      <c r="Q19" s="82" t="str">
        <f>IF(ABS(P19-C19)&lt;0.005,"OK","ERRO")</f>
        <v>OK</v>
      </c>
      <c r="R19" s="82"/>
      <c r="S19" s="82"/>
      <c r="T19" s="82"/>
    </row>
    <row r="20" spans="1:20" ht="18.75" x14ac:dyDescent="0.25">
      <c r="A20" s="306"/>
      <c r="B20" s="309"/>
      <c r="C20" s="85"/>
      <c r="D20" s="95"/>
      <c r="E20" s="95"/>
      <c r="F20" s="86"/>
      <c r="G20" s="86"/>
      <c r="H20" s="86"/>
      <c r="I20" s="86"/>
      <c r="J20" s="86"/>
      <c r="K20" s="86"/>
      <c r="L20" s="86"/>
      <c r="M20" s="86"/>
      <c r="N20" s="95"/>
      <c r="O20" s="95"/>
      <c r="P20" s="87"/>
      <c r="Q20" s="82"/>
      <c r="R20" s="82"/>
      <c r="S20" s="82"/>
      <c r="T20" s="82"/>
    </row>
    <row r="21" spans="1:20" ht="18.75" x14ac:dyDescent="0.25">
      <c r="A21" s="307"/>
      <c r="B21" s="310"/>
      <c r="C21" s="88">
        <f>SUM(D21:O21)</f>
        <v>1</v>
      </c>
      <c r="D21" s="314">
        <v>0.2</v>
      </c>
      <c r="E21" s="315"/>
      <c r="F21" s="315"/>
      <c r="G21" s="316"/>
      <c r="H21" s="314">
        <v>0.5</v>
      </c>
      <c r="I21" s="315"/>
      <c r="J21" s="315"/>
      <c r="K21" s="316"/>
      <c r="L21" s="314">
        <v>0.3</v>
      </c>
      <c r="M21" s="315"/>
      <c r="N21" s="315"/>
      <c r="O21" s="316"/>
      <c r="P21" s="171">
        <f>SUM(D21:O21)</f>
        <v>1</v>
      </c>
      <c r="Q21" s="82" t="str">
        <f>IF(P21-C21=0,"OK","ERRO")</f>
        <v>OK</v>
      </c>
      <c r="R21" s="82"/>
      <c r="S21" s="82"/>
      <c r="T21" s="82"/>
    </row>
    <row r="22" spans="1:20" ht="18.75" hidden="1" x14ac:dyDescent="0.25">
      <c r="A22" s="296"/>
      <c r="B22" s="299"/>
      <c r="C22" s="89"/>
      <c r="D22" s="290"/>
      <c r="E22" s="291"/>
      <c r="F22" s="291"/>
      <c r="G22" s="292"/>
      <c r="H22" s="290"/>
      <c r="I22" s="291"/>
      <c r="J22" s="291"/>
      <c r="K22" s="292"/>
      <c r="L22" s="290"/>
      <c r="M22" s="291"/>
      <c r="N22" s="291"/>
      <c r="O22" s="292"/>
      <c r="P22" s="90"/>
      <c r="Q22" s="82"/>
      <c r="R22" s="82"/>
      <c r="S22" s="82"/>
      <c r="T22" s="82"/>
    </row>
    <row r="23" spans="1:20" ht="18.75" hidden="1" x14ac:dyDescent="0.25">
      <c r="A23" s="297"/>
      <c r="B23" s="300"/>
      <c r="C23" s="91"/>
      <c r="D23" s="91"/>
      <c r="E23" s="91"/>
      <c r="F23" s="91"/>
      <c r="G23" s="91"/>
      <c r="H23" s="86"/>
      <c r="I23" s="86"/>
      <c r="J23" s="86"/>
      <c r="K23" s="86"/>
      <c r="L23" s="86"/>
      <c r="M23" s="86"/>
      <c r="N23" s="86"/>
      <c r="O23" s="86"/>
      <c r="P23" s="93"/>
      <c r="Q23" s="82"/>
      <c r="R23" s="82"/>
      <c r="S23" s="82"/>
      <c r="T23" s="82"/>
    </row>
    <row r="24" spans="1:20" ht="18.75" hidden="1" x14ac:dyDescent="0.25">
      <c r="A24" s="298"/>
      <c r="B24" s="301"/>
      <c r="C24" s="94"/>
      <c r="D24" s="302"/>
      <c r="E24" s="303"/>
      <c r="F24" s="303"/>
      <c r="G24" s="304"/>
      <c r="H24" s="302"/>
      <c r="I24" s="303"/>
      <c r="J24" s="303"/>
      <c r="K24" s="304"/>
      <c r="L24" s="302"/>
      <c r="M24" s="303"/>
      <c r="N24" s="303"/>
      <c r="O24" s="304"/>
      <c r="P24" s="172"/>
      <c r="Q24" s="82"/>
      <c r="R24" s="82"/>
      <c r="S24" s="82"/>
      <c r="T24" s="82"/>
    </row>
    <row r="25" spans="1:20" ht="18.75" x14ac:dyDescent="0.25">
      <c r="A25" s="284">
        <v>4</v>
      </c>
      <c r="B25" s="287" t="s">
        <v>181</v>
      </c>
      <c r="C25" s="174">
        <v>4363.2</v>
      </c>
      <c r="D25" s="290">
        <f>C22*D27</f>
        <v>0</v>
      </c>
      <c r="E25" s="291"/>
      <c r="F25" s="291"/>
      <c r="G25" s="292"/>
      <c r="H25" s="290">
        <f>C22*H27</f>
        <v>0</v>
      </c>
      <c r="I25" s="291"/>
      <c r="J25" s="291"/>
      <c r="K25" s="292"/>
      <c r="L25" s="290">
        <f>C25*L27</f>
        <v>4363.2</v>
      </c>
      <c r="M25" s="291"/>
      <c r="N25" s="291"/>
      <c r="O25" s="292"/>
      <c r="P25" s="109">
        <f>SUM(D25:O25)</f>
        <v>4363.2</v>
      </c>
      <c r="Q25" s="110" t="str">
        <f>IF(ABS(P25-C25)&lt;0.005,"OK","ERRO")</f>
        <v>OK</v>
      </c>
      <c r="R25" s="110"/>
      <c r="S25" s="110"/>
      <c r="T25" s="110"/>
    </row>
    <row r="26" spans="1:20" ht="18.75" x14ac:dyDescent="0.25">
      <c r="A26" s="285"/>
      <c r="B26" s="288"/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86"/>
      <c r="N26" s="86"/>
      <c r="O26" s="86"/>
      <c r="P26" s="113"/>
      <c r="Q26" s="110"/>
      <c r="R26" s="110"/>
      <c r="S26" s="110"/>
      <c r="T26" s="110"/>
    </row>
    <row r="27" spans="1:20" ht="18.75" x14ac:dyDescent="0.25">
      <c r="A27" s="286"/>
      <c r="B27" s="289"/>
      <c r="C27" s="114">
        <f>SUM(D27:O27)</f>
        <v>1</v>
      </c>
      <c r="D27" s="293">
        <v>0</v>
      </c>
      <c r="E27" s="294"/>
      <c r="F27" s="294"/>
      <c r="G27" s="295"/>
      <c r="H27" s="293">
        <v>0</v>
      </c>
      <c r="I27" s="294"/>
      <c r="J27" s="294"/>
      <c r="K27" s="295"/>
      <c r="L27" s="293">
        <v>1</v>
      </c>
      <c r="M27" s="294"/>
      <c r="N27" s="294"/>
      <c r="O27" s="295"/>
      <c r="P27" s="115">
        <f>SUM(D27:O27)</f>
        <v>1</v>
      </c>
      <c r="Q27" s="110" t="str">
        <f>IF(P27-C27=0,"OK","ERRO")</f>
        <v>OK</v>
      </c>
      <c r="R27" s="110"/>
      <c r="S27" s="110"/>
      <c r="T27" s="110"/>
    </row>
    <row r="28" spans="1:20" ht="18.75" x14ac:dyDescent="0.25">
      <c r="A28" s="284">
        <v>5</v>
      </c>
      <c r="B28" s="287" t="s">
        <v>64</v>
      </c>
      <c r="C28" s="174">
        <v>633.5</v>
      </c>
      <c r="D28" s="290">
        <f>C25*D30</f>
        <v>0</v>
      </c>
      <c r="E28" s="291"/>
      <c r="F28" s="291"/>
      <c r="G28" s="292"/>
      <c r="H28" s="290">
        <f>C25*H30</f>
        <v>0</v>
      </c>
      <c r="I28" s="291"/>
      <c r="J28" s="291"/>
      <c r="K28" s="292"/>
      <c r="L28" s="290">
        <f>C28*L30</f>
        <v>633.5</v>
      </c>
      <c r="M28" s="291"/>
      <c r="N28" s="291"/>
      <c r="O28" s="292"/>
      <c r="P28" s="109">
        <f>SUM(D28:O28)</f>
        <v>633.5</v>
      </c>
      <c r="Q28" s="110"/>
      <c r="R28" s="110"/>
      <c r="S28" s="110"/>
      <c r="T28" s="110"/>
    </row>
    <row r="29" spans="1:20" ht="18.75" x14ac:dyDescent="0.25">
      <c r="A29" s="285"/>
      <c r="B29" s="288"/>
      <c r="C29" s="111"/>
      <c r="D29" s="112"/>
      <c r="E29" s="112"/>
      <c r="F29" s="112"/>
      <c r="G29" s="112"/>
      <c r="H29" s="112"/>
      <c r="I29" s="112"/>
      <c r="J29" s="112"/>
      <c r="K29" s="112"/>
      <c r="L29" s="112"/>
      <c r="M29" s="86"/>
      <c r="N29" s="86"/>
      <c r="O29" s="86"/>
      <c r="P29" s="113"/>
      <c r="Q29" s="110"/>
      <c r="R29" s="110"/>
      <c r="S29" s="110"/>
      <c r="T29" s="110"/>
    </row>
    <row r="30" spans="1:20" ht="18.75" x14ac:dyDescent="0.25">
      <c r="A30" s="286"/>
      <c r="B30" s="289"/>
      <c r="C30" s="114">
        <f>SUM(D30:O30)</f>
        <v>1</v>
      </c>
      <c r="D30" s="293">
        <v>0</v>
      </c>
      <c r="E30" s="294"/>
      <c r="F30" s="294"/>
      <c r="G30" s="295"/>
      <c r="H30" s="293">
        <v>0</v>
      </c>
      <c r="I30" s="294"/>
      <c r="J30" s="294"/>
      <c r="K30" s="295"/>
      <c r="L30" s="293">
        <v>1</v>
      </c>
      <c r="M30" s="294"/>
      <c r="N30" s="294"/>
      <c r="O30" s="295"/>
      <c r="P30" s="115">
        <f>SUM(D30:O30)</f>
        <v>1</v>
      </c>
      <c r="Q30" s="110"/>
      <c r="R30" s="110"/>
      <c r="S30" s="110"/>
      <c r="T30" s="110"/>
    </row>
    <row r="31" spans="1:20" x14ac:dyDescent="0.25">
      <c r="A31" s="273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5"/>
      <c r="Q31" s="98"/>
      <c r="R31" s="98"/>
      <c r="S31" s="98"/>
      <c r="T31" s="98"/>
    </row>
    <row r="32" spans="1:20" ht="37.5" x14ac:dyDescent="0.25">
      <c r="A32" s="93"/>
      <c r="B32" s="169" t="s">
        <v>143</v>
      </c>
      <c r="C32" s="173">
        <f>C13+C16+C19+C25+C28</f>
        <v>275301.1508</v>
      </c>
      <c r="D32" s="281">
        <f>D25+D19+D16+D13+D28</f>
        <v>68719.734240000005</v>
      </c>
      <c r="E32" s="282"/>
      <c r="F32" s="282"/>
      <c r="G32" s="283"/>
      <c r="H32" s="281">
        <f>H25+H19+H16+H13+H28</f>
        <v>108680.99324</v>
      </c>
      <c r="I32" s="282"/>
      <c r="J32" s="282"/>
      <c r="K32" s="283"/>
      <c r="L32" s="281">
        <f>L25+L19+L16+L13+L28</f>
        <v>97900.423320000002</v>
      </c>
      <c r="M32" s="282"/>
      <c r="N32" s="282"/>
      <c r="O32" s="283"/>
      <c r="P32" s="173">
        <f>SUM(D32:O32)</f>
        <v>275301.1508</v>
      </c>
      <c r="Q32" s="98"/>
      <c r="R32" s="98"/>
      <c r="S32" s="98"/>
      <c r="T32" s="98"/>
    </row>
    <row r="33" spans="1:20" ht="18.75" x14ac:dyDescent="0.25">
      <c r="A33" s="93"/>
      <c r="B33" s="169" t="s">
        <v>144</v>
      </c>
      <c r="C33" s="173">
        <f>ROUND((C32*S33),2)</f>
        <v>68825.289999999994</v>
      </c>
      <c r="D33" s="281">
        <f>ROUND((D32*S33),2)</f>
        <v>17179.93</v>
      </c>
      <c r="E33" s="282"/>
      <c r="F33" s="282"/>
      <c r="G33" s="283"/>
      <c r="H33" s="281">
        <f>ROUND((H32*S33),2)</f>
        <v>27170.25</v>
      </c>
      <c r="I33" s="282"/>
      <c r="J33" s="282"/>
      <c r="K33" s="283"/>
      <c r="L33" s="281">
        <f>ROUND((L32*S33),2)</f>
        <v>24475.11</v>
      </c>
      <c r="M33" s="282"/>
      <c r="N33" s="282"/>
      <c r="O33" s="283"/>
      <c r="P33" s="173">
        <f>SUM(D33:O33)</f>
        <v>68825.290000000008</v>
      </c>
      <c r="Q33" s="98"/>
      <c r="R33" s="98"/>
      <c r="S33" s="103">
        <v>0.25</v>
      </c>
      <c r="T33" s="98"/>
    </row>
    <row r="34" spans="1:20" x14ac:dyDescent="0.25">
      <c r="A34" s="273"/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5"/>
      <c r="Q34" s="98"/>
      <c r="R34" s="98"/>
      <c r="S34" s="98"/>
      <c r="T34" s="98"/>
    </row>
    <row r="35" spans="1:20" x14ac:dyDescent="0.25">
      <c r="A35" s="273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5"/>
      <c r="Q35" s="98"/>
      <c r="R35" s="98"/>
      <c r="S35" s="98"/>
      <c r="T35" s="98"/>
    </row>
    <row r="36" spans="1:20" ht="18.75" x14ac:dyDescent="0.25">
      <c r="A36" s="85"/>
      <c r="B36" s="276" t="s">
        <v>149</v>
      </c>
      <c r="C36" s="277"/>
      <c r="D36" s="278">
        <f>SUM(D33+D32)</f>
        <v>85899.664240000013</v>
      </c>
      <c r="E36" s="279"/>
      <c r="F36" s="279"/>
      <c r="G36" s="280"/>
      <c r="H36" s="278">
        <f>SUM(H33+H32)</f>
        <v>135851.24323999998</v>
      </c>
      <c r="I36" s="279"/>
      <c r="J36" s="279"/>
      <c r="K36" s="280"/>
      <c r="L36" s="278">
        <f>SUM(L33+L32)</f>
        <v>122375.53332</v>
      </c>
      <c r="M36" s="279"/>
      <c r="N36" s="279"/>
      <c r="O36" s="280"/>
      <c r="P36" s="106">
        <f>ROUNDDOWN(SUM(D36:O36),2)</f>
        <v>344126.44</v>
      </c>
      <c r="Q36" s="99"/>
      <c r="R36" s="100"/>
      <c r="S36" s="99"/>
      <c r="T36" s="99"/>
    </row>
    <row r="37" spans="1:20" ht="18.75" x14ac:dyDescent="0.25">
      <c r="A37" s="93" t="s">
        <v>145</v>
      </c>
      <c r="B37" s="265" t="s">
        <v>146</v>
      </c>
      <c r="C37" s="266"/>
      <c r="D37" s="267">
        <f>D36/P36</f>
        <v>0.24961657767418283</v>
      </c>
      <c r="E37" s="268"/>
      <c r="F37" s="268"/>
      <c r="G37" s="269"/>
      <c r="H37" s="267">
        <f>H36/P36</f>
        <v>0.39477130336163646</v>
      </c>
      <c r="I37" s="268"/>
      <c r="J37" s="268"/>
      <c r="K37" s="269"/>
      <c r="L37" s="267">
        <f>L36/P36</f>
        <v>0.35561212128890762</v>
      </c>
      <c r="M37" s="268"/>
      <c r="N37" s="268"/>
      <c r="O37" s="269"/>
      <c r="P37" s="101">
        <f>ROUNDDOWN(SUM(D37:O37),2)</f>
        <v>1</v>
      </c>
      <c r="Q37" s="96"/>
      <c r="R37" s="97"/>
      <c r="S37" s="96"/>
      <c r="T37" s="96"/>
    </row>
    <row r="38" spans="1:20" ht="18.75" x14ac:dyDescent="0.25">
      <c r="A38" s="93" t="s">
        <v>145</v>
      </c>
      <c r="B38" s="265" t="s">
        <v>147</v>
      </c>
      <c r="C38" s="266"/>
      <c r="D38" s="270">
        <f>SUM(D36)</f>
        <v>85899.664240000013</v>
      </c>
      <c r="E38" s="271"/>
      <c r="F38" s="271"/>
      <c r="G38" s="272"/>
      <c r="H38" s="270">
        <f>SUM(H36,D38)</f>
        <v>221750.90747999999</v>
      </c>
      <c r="I38" s="271"/>
      <c r="J38" s="271"/>
      <c r="K38" s="272"/>
      <c r="L38" s="270">
        <f>SUM(L36,H38)</f>
        <v>344126.44079999998</v>
      </c>
      <c r="M38" s="271"/>
      <c r="N38" s="271"/>
      <c r="O38" s="272"/>
      <c r="P38" s="105">
        <f>ROUNDDOWN(P36,2)</f>
        <v>344126.44</v>
      </c>
      <c r="Q38" s="96"/>
      <c r="R38" s="97"/>
      <c r="S38" s="96"/>
      <c r="T38" s="96"/>
    </row>
    <row r="39" spans="1:20" ht="18.75" x14ac:dyDescent="0.25">
      <c r="A39" s="93" t="s">
        <v>145</v>
      </c>
      <c r="B39" s="265" t="s">
        <v>148</v>
      </c>
      <c r="C39" s="266"/>
      <c r="D39" s="267">
        <f>D38/P36</f>
        <v>0.24961657767418283</v>
      </c>
      <c r="E39" s="268"/>
      <c r="F39" s="268"/>
      <c r="G39" s="269"/>
      <c r="H39" s="267">
        <f>H38/P36</f>
        <v>0.64438788103581923</v>
      </c>
      <c r="I39" s="268"/>
      <c r="J39" s="268"/>
      <c r="K39" s="269"/>
      <c r="L39" s="267">
        <f>L38/P36</f>
        <v>1.0000000023247269</v>
      </c>
      <c r="M39" s="268"/>
      <c r="N39" s="268"/>
      <c r="O39" s="269"/>
      <c r="P39" s="101">
        <f>L39</f>
        <v>1.0000000023247269</v>
      </c>
      <c r="Q39" s="96"/>
      <c r="R39" s="96"/>
      <c r="S39" s="96"/>
      <c r="T39" s="96"/>
    </row>
  </sheetData>
  <mergeCells count="88">
    <mergeCell ref="A9:P9"/>
    <mergeCell ref="A1:P5"/>
    <mergeCell ref="A6:P6"/>
    <mergeCell ref="S6:T6"/>
    <mergeCell ref="A7:P7"/>
    <mergeCell ref="A8:P8"/>
    <mergeCell ref="A10:P10"/>
    <mergeCell ref="A11:A12"/>
    <mergeCell ref="B11:B12"/>
    <mergeCell ref="D11:G11"/>
    <mergeCell ref="H11:K11"/>
    <mergeCell ref="L11:O11"/>
    <mergeCell ref="D12:G12"/>
    <mergeCell ref="H12:K12"/>
    <mergeCell ref="L12:O12"/>
    <mergeCell ref="A13:A15"/>
    <mergeCell ref="B13:B15"/>
    <mergeCell ref="D13:G13"/>
    <mergeCell ref="H13:K13"/>
    <mergeCell ref="L13:O13"/>
    <mergeCell ref="D15:G15"/>
    <mergeCell ref="H15:K15"/>
    <mergeCell ref="L15:O15"/>
    <mergeCell ref="A16:A18"/>
    <mergeCell ref="B16:B18"/>
    <mergeCell ref="D16:G16"/>
    <mergeCell ref="H16:K16"/>
    <mergeCell ref="L16:O16"/>
    <mergeCell ref="D18:G18"/>
    <mergeCell ref="H18:K18"/>
    <mergeCell ref="L18:O18"/>
    <mergeCell ref="A19:A21"/>
    <mergeCell ref="B19:B21"/>
    <mergeCell ref="D19:G19"/>
    <mergeCell ref="H19:K19"/>
    <mergeCell ref="L19:O19"/>
    <mergeCell ref="D21:G21"/>
    <mergeCell ref="H21:K21"/>
    <mergeCell ref="L21:O21"/>
    <mergeCell ref="A22:A24"/>
    <mergeCell ref="B22:B24"/>
    <mergeCell ref="D22:G22"/>
    <mergeCell ref="H22:K22"/>
    <mergeCell ref="L22:O22"/>
    <mergeCell ref="D24:G24"/>
    <mergeCell ref="H24:K24"/>
    <mergeCell ref="L24:O24"/>
    <mergeCell ref="A25:A27"/>
    <mergeCell ref="B25:B27"/>
    <mergeCell ref="D25:G25"/>
    <mergeCell ref="H25:K25"/>
    <mergeCell ref="L25:O25"/>
    <mergeCell ref="D27:G27"/>
    <mergeCell ref="H27:K27"/>
    <mergeCell ref="L27:O27"/>
    <mergeCell ref="A28:A30"/>
    <mergeCell ref="B28:B30"/>
    <mergeCell ref="D28:G28"/>
    <mergeCell ref="H28:K28"/>
    <mergeCell ref="L28:O28"/>
    <mergeCell ref="D30:G30"/>
    <mergeCell ref="H30:K30"/>
    <mergeCell ref="L30:O30"/>
    <mergeCell ref="A31:P31"/>
    <mergeCell ref="D32:G32"/>
    <mergeCell ref="H32:K32"/>
    <mergeCell ref="L32:O32"/>
    <mergeCell ref="D33:G33"/>
    <mergeCell ref="H33:K33"/>
    <mergeCell ref="L33:O33"/>
    <mergeCell ref="A34:P34"/>
    <mergeCell ref="A35:P35"/>
    <mergeCell ref="B36:C36"/>
    <mergeCell ref="D36:G36"/>
    <mergeCell ref="H36:K36"/>
    <mergeCell ref="L36:O36"/>
    <mergeCell ref="B39:C39"/>
    <mergeCell ref="D39:G39"/>
    <mergeCell ref="H39:K39"/>
    <mergeCell ref="L39:O39"/>
    <mergeCell ref="B37:C37"/>
    <mergeCell ref="D37:G37"/>
    <mergeCell ref="H37:K37"/>
    <mergeCell ref="L37:O37"/>
    <mergeCell ref="B38:C38"/>
    <mergeCell ref="D38:G38"/>
    <mergeCell ref="H38:K38"/>
    <mergeCell ref="L38:O38"/>
  </mergeCells>
  <pageMargins left="0.511811024" right="0.511811024" top="0.78740157499999996" bottom="0.78740157499999996" header="0.31496062000000002" footer="0.31496062000000002"/>
  <pageSetup paperSize="9" scale="59" fitToHeight="0" orientation="landscape" verticalDpi="597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opLeftCell="A25" workbookViewId="0">
      <selection activeCell="D80" sqref="D80"/>
    </sheetView>
  </sheetViews>
  <sheetFormatPr defaultRowHeight="15" x14ac:dyDescent="0.25"/>
  <cols>
    <col min="1" max="1" width="5.28515625" bestFit="1" customWidth="1"/>
    <col min="2" max="2" width="16.7109375" bestFit="1" customWidth="1"/>
    <col min="3" max="3" width="72" customWidth="1"/>
    <col min="5" max="5" width="8.140625" bestFit="1" customWidth="1"/>
    <col min="6" max="6" width="13.42578125" bestFit="1" customWidth="1"/>
    <col min="7" max="7" width="11.7109375" bestFit="1" customWidth="1"/>
    <col min="8" max="8" width="21.140625" bestFit="1" customWidth="1"/>
  </cols>
  <sheetData>
    <row r="1" spans="1:8" ht="18" customHeight="1" x14ac:dyDescent="0.25">
      <c r="A1" s="207"/>
      <c r="B1" s="207"/>
      <c r="C1" s="207"/>
      <c r="D1" s="205" t="s">
        <v>0</v>
      </c>
      <c r="E1" s="205"/>
      <c r="F1" s="205" t="s">
        <v>5</v>
      </c>
      <c r="G1" s="205"/>
      <c r="H1" s="205"/>
    </row>
    <row r="2" spans="1:8" x14ac:dyDescent="0.25">
      <c r="A2" s="207"/>
      <c r="B2" s="207"/>
      <c r="C2" s="207"/>
      <c r="D2" s="205" t="s">
        <v>2</v>
      </c>
      <c r="E2" s="205"/>
      <c r="F2" s="205" t="s">
        <v>126</v>
      </c>
      <c r="G2" s="205"/>
      <c r="H2" s="205"/>
    </row>
    <row r="3" spans="1:8" x14ac:dyDescent="0.25">
      <c r="A3" s="207"/>
      <c r="B3" s="207"/>
      <c r="C3" s="207"/>
      <c r="D3" s="205" t="s">
        <v>3</v>
      </c>
      <c r="E3" s="205"/>
      <c r="F3" s="205" t="s">
        <v>6</v>
      </c>
      <c r="G3" s="205"/>
      <c r="H3" s="205"/>
    </row>
    <row r="4" spans="1:8" x14ac:dyDescent="0.25">
      <c r="A4" s="207"/>
      <c r="B4" s="207"/>
      <c r="C4" s="207"/>
      <c r="D4" s="205" t="s">
        <v>4</v>
      </c>
      <c r="E4" s="205"/>
      <c r="F4" s="205" t="s">
        <v>166</v>
      </c>
      <c r="G4" s="205"/>
      <c r="H4" s="205"/>
    </row>
    <row r="5" spans="1:8" ht="45" customHeight="1" x14ac:dyDescent="0.25">
      <c r="A5" s="207"/>
      <c r="B5" s="207"/>
      <c r="C5" s="207"/>
      <c r="D5" s="205" t="s">
        <v>1</v>
      </c>
      <c r="E5" s="205"/>
      <c r="F5" s="206">
        <v>44228</v>
      </c>
      <c r="G5" s="206"/>
      <c r="H5" s="206"/>
    </row>
    <row r="6" spans="1:8" ht="45" customHeight="1" x14ac:dyDescent="0.25">
      <c r="A6" s="195" t="s">
        <v>15</v>
      </c>
      <c r="B6" s="195"/>
      <c r="C6" s="195"/>
      <c r="D6" s="195"/>
      <c r="E6" s="195"/>
      <c r="F6" s="195"/>
      <c r="G6" s="195"/>
      <c r="H6" s="195"/>
    </row>
    <row r="7" spans="1:8" x14ac:dyDescent="0.25">
      <c r="A7" s="196"/>
      <c r="B7" s="196"/>
      <c r="C7" s="196"/>
      <c r="D7" s="196"/>
      <c r="E7" s="196"/>
      <c r="F7" s="196" t="s">
        <v>216</v>
      </c>
      <c r="G7" s="196"/>
      <c r="H7" s="196"/>
    </row>
    <row r="8" spans="1:8" x14ac:dyDescent="0.25">
      <c r="A8" s="197" t="s">
        <v>7</v>
      </c>
      <c r="B8" s="197" t="s">
        <v>132</v>
      </c>
      <c r="C8" s="197" t="s">
        <v>8</v>
      </c>
      <c r="D8" s="197" t="s">
        <v>9</v>
      </c>
      <c r="E8" s="197" t="s">
        <v>10</v>
      </c>
      <c r="F8" s="197" t="s">
        <v>14</v>
      </c>
      <c r="G8" s="197"/>
      <c r="H8" s="197"/>
    </row>
    <row r="9" spans="1:8" x14ac:dyDescent="0.25">
      <c r="A9" s="197"/>
      <c r="B9" s="197"/>
      <c r="C9" s="197"/>
      <c r="D9" s="197"/>
      <c r="E9" s="197"/>
      <c r="F9" s="157" t="s">
        <v>11</v>
      </c>
      <c r="G9" s="157" t="s">
        <v>12</v>
      </c>
      <c r="H9" s="157" t="s">
        <v>13</v>
      </c>
    </row>
    <row r="10" spans="1:8" x14ac:dyDescent="0.25">
      <c r="A10" s="146">
        <v>1</v>
      </c>
      <c r="B10" s="134"/>
      <c r="C10" s="135" t="s">
        <v>75</v>
      </c>
      <c r="D10" s="134"/>
      <c r="E10" s="134"/>
      <c r="F10" s="134"/>
      <c r="G10" s="134"/>
      <c r="H10" s="136">
        <f>SUM(G11:G13)</f>
        <v>0</v>
      </c>
    </row>
    <row r="11" spans="1:8" x14ac:dyDescent="0.25">
      <c r="A11" s="69" t="s">
        <v>16</v>
      </c>
      <c r="B11" s="69" t="s">
        <v>76</v>
      </c>
      <c r="C11" s="68" t="s">
        <v>81</v>
      </c>
      <c r="D11" s="69" t="s">
        <v>70</v>
      </c>
      <c r="E11" s="69">
        <v>100</v>
      </c>
      <c r="F11" s="70">
        <v>0</v>
      </c>
      <c r="G11" s="70">
        <f>PRODUCT(E11:F11)</f>
        <v>0</v>
      </c>
      <c r="H11" s="69"/>
    </row>
    <row r="12" spans="1:8" x14ac:dyDescent="0.25">
      <c r="A12" s="69" t="s">
        <v>17</v>
      </c>
      <c r="B12" s="69" t="s">
        <v>82</v>
      </c>
      <c r="C12" s="68" t="s">
        <v>83</v>
      </c>
      <c r="D12" s="69" t="s">
        <v>28</v>
      </c>
      <c r="E12" s="69">
        <v>1</v>
      </c>
      <c r="F12" s="70">
        <v>0</v>
      </c>
      <c r="G12" s="70">
        <f>PRODUCT(E12:F12)</f>
        <v>0</v>
      </c>
      <c r="H12" s="69"/>
    </row>
    <row r="13" spans="1:8" x14ac:dyDescent="0.25">
      <c r="A13" s="69" t="s">
        <v>18</v>
      </c>
      <c r="B13" s="69">
        <v>95967</v>
      </c>
      <c r="C13" s="68" t="s">
        <v>85</v>
      </c>
      <c r="D13" s="69" t="s">
        <v>56</v>
      </c>
      <c r="E13" s="69">
        <v>70.16</v>
      </c>
      <c r="F13" s="70">
        <v>0</v>
      </c>
      <c r="G13" s="70">
        <f>PRODUCT(E13:F13)</f>
        <v>0</v>
      </c>
      <c r="H13" s="69"/>
    </row>
    <row r="14" spans="1:8" ht="30" x14ac:dyDescent="0.25">
      <c r="A14" s="139">
        <v>2</v>
      </c>
      <c r="B14" s="137"/>
      <c r="C14" s="138" t="s">
        <v>19</v>
      </c>
      <c r="D14" s="139"/>
      <c r="E14" s="140"/>
      <c r="F14" s="136"/>
      <c r="G14" s="136"/>
      <c r="H14" s="136">
        <f>SUM(H15:H23)</f>
        <v>0</v>
      </c>
    </row>
    <row r="15" spans="1:8" x14ac:dyDescent="0.25">
      <c r="A15" s="162" t="s">
        <v>25</v>
      </c>
      <c r="B15" s="4"/>
      <c r="C15" s="5" t="s">
        <v>20</v>
      </c>
      <c r="D15" s="9"/>
      <c r="E15" s="10"/>
      <c r="F15" s="11"/>
      <c r="G15" s="11"/>
      <c r="H15" s="11">
        <f>SUM(G16:G16)</f>
        <v>0</v>
      </c>
    </row>
    <row r="16" spans="1:8" ht="30" x14ac:dyDescent="0.25">
      <c r="A16" s="27" t="s">
        <v>33</v>
      </c>
      <c r="B16" s="50">
        <v>10778</v>
      </c>
      <c r="C16" s="28" t="s">
        <v>200</v>
      </c>
      <c r="D16" s="27" t="s">
        <v>27</v>
      </c>
      <c r="E16" s="29">
        <v>3</v>
      </c>
      <c r="F16" s="25">
        <v>0</v>
      </c>
      <c r="G16" s="30">
        <f>PRODUCT(E16:F16)</f>
        <v>0</v>
      </c>
      <c r="H16" s="31"/>
    </row>
    <row r="17" spans="1:8" x14ac:dyDescent="0.25">
      <c r="A17" s="163" t="s">
        <v>34</v>
      </c>
      <c r="B17" s="6"/>
      <c r="C17" s="14" t="s">
        <v>21</v>
      </c>
      <c r="D17" s="12"/>
      <c r="E17" s="13"/>
      <c r="F17" s="7" t="s">
        <v>160</v>
      </c>
      <c r="G17" s="7"/>
      <c r="H17" s="11">
        <f>SUM(G18:G18)</f>
        <v>0</v>
      </c>
    </row>
    <row r="18" spans="1:8" x14ac:dyDescent="0.25">
      <c r="A18" s="27" t="s">
        <v>24</v>
      </c>
      <c r="B18" s="50">
        <v>4813</v>
      </c>
      <c r="C18" s="26" t="s">
        <v>26</v>
      </c>
      <c r="D18" s="34" t="s">
        <v>67</v>
      </c>
      <c r="E18" s="29">
        <v>10</v>
      </c>
      <c r="F18" s="25">
        <v>0</v>
      </c>
      <c r="G18" s="30">
        <f t="shared" ref="G18:G29" si="0">PRODUCT(E18:F18)</f>
        <v>0</v>
      </c>
      <c r="H18" s="31"/>
    </row>
    <row r="19" spans="1:8" ht="30" customHeight="1" x14ac:dyDescent="0.25">
      <c r="A19" s="163" t="s">
        <v>35</v>
      </c>
      <c r="B19" s="12"/>
      <c r="C19" s="14" t="s">
        <v>22</v>
      </c>
      <c r="D19" s="12"/>
      <c r="E19" s="13"/>
      <c r="F19" s="7" t="s">
        <v>160</v>
      </c>
      <c r="G19" s="7"/>
      <c r="H19" s="11">
        <f>SUM(G20:G22)</f>
        <v>0</v>
      </c>
    </row>
    <row r="20" spans="1:8" ht="30" x14ac:dyDescent="0.25">
      <c r="A20" s="27" t="s">
        <v>57</v>
      </c>
      <c r="B20" s="50">
        <v>10886</v>
      </c>
      <c r="C20" s="28" t="s">
        <v>162</v>
      </c>
      <c r="D20" s="27" t="s">
        <v>28</v>
      </c>
      <c r="E20" s="29">
        <v>1</v>
      </c>
      <c r="F20" s="25">
        <v>0</v>
      </c>
      <c r="G20" s="30">
        <f t="shared" si="0"/>
        <v>0</v>
      </c>
      <c r="H20" s="31"/>
    </row>
    <row r="21" spans="1:8" x14ac:dyDescent="0.25">
      <c r="A21" s="27" t="s">
        <v>92</v>
      </c>
      <c r="B21" s="50">
        <v>10891</v>
      </c>
      <c r="C21" s="28" t="s">
        <v>161</v>
      </c>
      <c r="D21" s="27" t="s">
        <v>28</v>
      </c>
      <c r="E21" s="29">
        <v>1</v>
      </c>
      <c r="F21" s="25">
        <v>0</v>
      </c>
      <c r="G21" s="30">
        <f>E21*F21</f>
        <v>0</v>
      </c>
      <c r="H21" s="31"/>
    </row>
    <row r="22" spans="1:8" ht="60" customHeight="1" x14ac:dyDescent="0.25">
      <c r="A22" s="27" t="s">
        <v>93</v>
      </c>
      <c r="B22" s="50">
        <v>83634</v>
      </c>
      <c r="C22" s="28" t="s">
        <v>191</v>
      </c>
      <c r="D22" s="27" t="s">
        <v>28</v>
      </c>
      <c r="E22" s="29">
        <v>1</v>
      </c>
      <c r="F22" s="25">
        <v>0</v>
      </c>
      <c r="G22" s="30">
        <f>F22*E22</f>
        <v>0</v>
      </c>
      <c r="H22" s="31"/>
    </row>
    <row r="23" spans="1:8" x14ac:dyDescent="0.25">
      <c r="A23" s="163" t="s">
        <v>58</v>
      </c>
      <c r="B23" s="12"/>
      <c r="C23" s="14" t="s">
        <v>23</v>
      </c>
      <c r="D23" s="12"/>
      <c r="E23" s="13"/>
      <c r="F23" s="7"/>
      <c r="G23" s="7" t="s">
        <v>160</v>
      </c>
      <c r="H23" s="11">
        <f>SUM(G24:G30)</f>
        <v>0</v>
      </c>
    </row>
    <row r="24" spans="1:8" x14ac:dyDescent="0.25">
      <c r="A24" s="27" t="s">
        <v>59</v>
      </c>
      <c r="B24" s="50">
        <v>97624</v>
      </c>
      <c r="C24" s="26" t="s">
        <v>30</v>
      </c>
      <c r="D24" s="34" t="s">
        <v>56</v>
      </c>
      <c r="E24" s="29">
        <v>50</v>
      </c>
      <c r="F24" s="25">
        <v>0</v>
      </c>
      <c r="G24" s="30">
        <f t="shared" si="0"/>
        <v>0</v>
      </c>
      <c r="H24" s="27"/>
    </row>
    <row r="25" spans="1:8" x14ac:dyDescent="0.25">
      <c r="A25" s="27" t="s">
        <v>60</v>
      </c>
      <c r="B25" s="50">
        <v>97622</v>
      </c>
      <c r="C25" s="26" t="s">
        <v>31</v>
      </c>
      <c r="D25" s="34" t="s">
        <v>56</v>
      </c>
      <c r="E25" s="29">
        <v>26</v>
      </c>
      <c r="F25" s="25">
        <v>0</v>
      </c>
      <c r="G25" s="30">
        <f t="shared" si="0"/>
        <v>0</v>
      </c>
      <c r="H25" s="27"/>
    </row>
    <row r="26" spans="1:8" ht="30" x14ac:dyDescent="0.25">
      <c r="A26" s="27" t="s">
        <v>61</v>
      </c>
      <c r="B26" s="50">
        <v>101277</v>
      </c>
      <c r="C26" s="32" t="s">
        <v>135</v>
      </c>
      <c r="D26" s="34" t="s">
        <v>56</v>
      </c>
      <c r="E26" s="116">
        <v>80</v>
      </c>
      <c r="F26" s="25">
        <v>0</v>
      </c>
      <c r="G26" s="30">
        <f t="shared" si="0"/>
        <v>0</v>
      </c>
      <c r="H26" s="27"/>
    </row>
    <row r="27" spans="1:8" ht="30" x14ac:dyDescent="0.25">
      <c r="A27" s="27" t="s">
        <v>137</v>
      </c>
      <c r="B27" s="50">
        <v>97916</v>
      </c>
      <c r="C27" s="32" t="s">
        <v>32</v>
      </c>
      <c r="D27" s="34" t="s">
        <v>56</v>
      </c>
      <c r="E27" s="160">
        <v>210</v>
      </c>
      <c r="F27" s="25">
        <v>0</v>
      </c>
      <c r="G27" s="30">
        <f t="shared" si="0"/>
        <v>0</v>
      </c>
      <c r="H27" s="27"/>
    </row>
    <row r="28" spans="1:8" ht="30" customHeight="1" x14ac:dyDescent="0.25">
      <c r="A28" s="27" t="s">
        <v>62</v>
      </c>
      <c r="B28" s="50">
        <v>97914</v>
      </c>
      <c r="C28" s="32" t="s">
        <v>195</v>
      </c>
      <c r="D28" s="27" t="s">
        <v>29</v>
      </c>
      <c r="E28" s="29">
        <v>2100</v>
      </c>
      <c r="F28" s="25">
        <v>0</v>
      </c>
      <c r="G28" s="30">
        <f t="shared" si="0"/>
        <v>0</v>
      </c>
      <c r="H28" s="27"/>
    </row>
    <row r="29" spans="1:8" ht="30" customHeight="1" x14ac:dyDescent="0.25">
      <c r="A29" s="27" t="s">
        <v>63</v>
      </c>
      <c r="B29" s="50">
        <v>99059</v>
      </c>
      <c r="C29" s="32" t="s">
        <v>127</v>
      </c>
      <c r="D29" s="34" t="s">
        <v>67</v>
      </c>
      <c r="E29" s="29">
        <v>100</v>
      </c>
      <c r="F29" s="25">
        <v>0</v>
      </c>
      <c r="G29" s="30">
        <f t="shared" si="0"/>
        <v>0</v>
      </c>
      <c r="H29" s="27"/>
    </row>
    <row r="30" spans="1:8" ht="20.25" customHeight="1" x14ac:dyDescent="0.25">
      <c r="A30" s="27" t="s">
        <v>133</v>
      </c>
      <c r="B30" s="47" t="s">
        <v>84</v>
      </c>
      <c r="C30" s="75" t="s">
        <v>128</v>
      </c>
      <c r="D30" s="76" t="s">
        <v>71</v>
      </c>
      <c r="E30" s="74">
        <v>1</v>
      </c>
      <c r="F30" s="175">
        <v>0</v>
      </c>
      <c r="G30" s="77">
        <f>PRODUCT(E30:F30)</f>
        <v>0</v>
      </c>
      <c r="H30" s="73"/>
    </row>
    <row r="31" spans="1:8" x14ac:dyDescent="0.25">
      <c r="A31" s="139">
        <v>3</v>
      </c>
      <c r="B31" s="141"/>
      <c r="C31" s="142" t="s">
        <v>41</v>
      </c>
      <c r="D31" s="141"/>
      <c r="E31" s="143"/>
      <c r="F31" s="141"/>
      <c r="G31" s="144"/>
      <c r="H31" s="145">
        <f>SUM(G32:G55)</f>
        <v>0</v>
      </c>
    </row>
    <row r="32" spans="1:8" ht="45" x14ac:dyDescent="0.25">
      <c r="A32" s="27" t="s">
        <v>65</v>
      </c>
      <c r="B32" s="176">
        <v>100897</v>
      </c>
      <c r="C32" s="33" t="s">
        <v>134</v>
      </c>
      <c r="D32" s="34" t="s">
        <v>107</v>
      </c>
      <c r="E32" s="35">
        <f>60*9</f>
        <v>540</v>
      </c>
      <c r="F32" s="25">
        <v>0</v>
      </c>
      <c r="G32" s="30">
        <f>PRODUCT(E32:F32)</f>
        <v>0</v>
      </c>
      <c r="H32" s="73"/>
    </row>
    <row r="33" spans="1:8" ht="30" x14ac:dyDescent="0.25">
      <c r="A33" s="27" t="s">
        <v>94</v>
      </c>
      <c r="B33" s="177">
        <v>95577</v>
      </c>
      <c r="C33" s="33" t="s">
        <v>36</v>
      </c>
      <c r="D33" s="34" t="s">
        <v>43</v>
      </c>
      <c r="E33" s="35">
        <v>1100</v>
      </c>
      <c r="F33" s="25">
        <v>0</v>
      </c>
      <c r="G33" s="30">
        <f t="shared" ref="G33:G55" si="1">PRODUCT(E33:F33)</f>
        <v>0</v>
      </c>
      <c r="H33" s="73"/>
    </row>
    <row r="34" spans="1:8" x14ac:dyDescent="0.25">
      <c r="A34" s="27" t="s">
        <v>95</v>
      </c>
      <c r="B34" s="178" t="s">
        <v>45</v>
      </c>
      <c r="C34" s="36" t="s">
        <v>37</v>
      </c>
      <c r="D34" s="34" t="s">
        <v>56</v>
      </c>
      <c r="E34" s="35">
        <v>67.599999999999994</v>
      </c>
      <c r="F34" s="25">
        <v>0</v>
      </c>
      <c r="G34" s="30">
        <f t="shared" si="1"/>
        <v>0</v>
      </c>
      <c r="H34" s="73"/>
    </row>
    <row r="35" spans="1:8" x14ac:dyDescent="0.25">
      <c r="A35" s="27" t="s">
        <v>96</v>
      </c>
      <c r="B35" s="178" t="s">
        <v>201</v>
      </c>
      <c r="C35" s="37" t="s">
        <v>38</v>
      </c>
      <c r="D35" s="34" t="s">
        <v>56</v>
      </c>
      <c r="E35" s="38">
        <v>1.54</v>
      </c>
      <c r="F35" s="70">
        <v>0</v>
      </c>
      <c r="G35" s="30">
        <f t="shared" si="1"/>
        <v>0</v>
      </c>
      <c r="H35" s="73"/>
    </row>
    <row r="36" spans="1:8" ht="15" customHeight="1" x14ac:dyDescent="0.25">
      <c r="A36" s="27" t="s">
        <v>97</v>
      </c>
      <c r="B36" s="179">
        <v>95601</v>
      </c>
      <c r="C36" s="39" t="s">
        <v>39</v>
      </c>
      <c r="D36" s="78" t="s">
        <v>44</v>
      </c>
      <c r="E36" s="38">
        <v>60</v>
      </c>
      <c r="F36" s="181">
        <v>0</v>
      </c>
      <c r="G36" s="30">
        <f t="shared" si="1"/>
        <v>0</v>
      </c>
      <c r="H36" s="73"/>
    </row>
    <row r="37" spans="1:8" ht="15" customHeight="1" x14ac:dyDescent="0.25">
      <c r="A37" s="27" t="s">
        <v>98</v>
      </c>
      <c r="B37" s="178" t="s">
        <v>202</v>
      </c>
      <c r="C37" s="39" t="s">
        <v>40</v>
      </c>
      <c r="D37" s="34" t="s">
        <v>67</v>
      </c>
      <c r="E37" s="35">
        <v>291.12</v>
      </c>
      <c r="F37" s="25">
        <v>0</v>
      </c>
      <c r="G37" s="30">
        <f t="shared" si="1"/>
        <v>0</v>
      </c>
      <c r="H37" s="73"/>
    </row>
    <row r="38" spans="1:8" ht="30" customHeight="1" x14ac:dyDescent="0.25">
      <c r="A38" s="27"/>
      <c r="B38" s="178" t="s">
        <v>225</v>
      </c>
      <c r="C38" s="39" t="s">
        <v>226</v>
      </c>
      <c r="D38" s="34" t="s">
        <v>43</v>
      </c>
      <c r="E38" s="41">
        <v>436</v>
      </c>
      <c r="F38" s="25">
        <v>0</v>
      </c>
      <c r="G38" s="30">
        <f>F38*E38</f>
        <v>0</v>
      </c>
      <c r="H38" s="73"/>
    </row>
    <row r="39" spans="1:8" ht="45" x14ac:dyDescent="0.25">
      <c r="A39" s="27"/>
      <c r="B39" s="180" t="s">
        <v>223</v>
      </c>
      <c r="C39" s="40" t="s">
        <v>224</v>
      </c>
      <c r="D39" s="34" t="s">
        <v>43</v>
      </c>
      <c r="E39" s="41">
        <v>1630</v>
      </c>
      <c r="F39" s="25">
        <v>0</v>
      </c>
      <c r="G39" s="30">
        <f>F39*E39</f>
        <v>0</v>
      </c>
      <c r="H39" s="73"/>
    </row>
    <row r="40" spans="1:8" ht="30" customHeight="1" x14ac:dyDescent="0.25">
      <c r="A40" s="27"/>
      <c r="B40" s="180" t="s">
        <v>221</v>
      </c>
      <c r="C40" s="40" t="s">
        <v>222</v>
      </c>
      <c r="D40" s="34" t="s">
        <v>43</v>
      </c>
      <c r="E40" s="41">
        <v>72</v>
      </c>
      <c r="F40" s="25">
        <v>0</v>
      </c>
      <c r="G40" s="30">
        <f>F40*E40</f>
        <v>0</v>
      </c>
      <c r="H40" s="73"/>
    </row>
    <row r="41" spans="1:8" ht="45" x14ac:dyDescent="0.25">
      <c r="A41" s="27"/>
      <c r="B41" s="180" t="s">
        <v>218</v>
      </c>
      <c r="C41" s="40" t="s">
        <v>219</v>
      </c>
      <c r="D41" s="34" t="s">
        <v>43</v>
      </c>
      <c r="E41" s="41">
        <v>98</v>
      </c>
      <c r="F41" s="25">
        <v>0</v>
      </c>
      <c r="G41" s="30">
        <f>F41*E41</f>
        <v>0</v>
      </c>
      <c r="H41" s="73"/>
    </row>
    <row r="42" spans="1:8" ht="45" x14ac:dyDescent="0.25">
      <c r="A42" s="27" t="s">
        <v>99</v>
      </c>
      <c r="B42" s="180" t="s">
        <v>217</v>
      </c>
      <c r="C42" s="40" t="s">
        <v>220</v>
      </c>
      <c r="D42" s="34" t="s">
        <v>43</v>
      </c>
      <c r="E42" s="41">
        <v>331</v>
      </c>
      <c r="F42" s="25">
        <v>0</v>
      </c>
      <c r="G42" s="30">
        <f t="shared" si="1"/>
        <v>0</v>
      </c>
      <c r="H42" s="73"/>
    </row>
    <row r="43" spans="1:8" ht="45" customHeight="1" x14ac:dyDescent="0.25">
      <c r="A43" s="27" t="s">
        <v>101</v>
      </c>
      <c r="B43" s="178" t="s">
        <v>192</v>
      </c>
      <c r="C43" s="33" t="s">
        <v>193</v>
      </c>
      <c r="D43" s="34" t="s">
        <v>56</v>
      </c>
      <c r="E43" s="35">
        <v>44.97</v>
      </c>
      <c r="F43" s="25">
        <v>0</v>
      </c>
      <c r="G43" s="30">
        <f t="shared" si="1"/>
        <v>0</v>
      </c>
      <c r="H43" s="73"/>
    </row>
    <row r="44" spans="1:8" ht="60" x14ac:dyDescent="0.25">
      <c r="A44" s="27" t="s">
        <v>100</v>
      </c>
      <c r="B44" s="178" t="s">
        <v>164</v>
      </c>
      <c r="C44" s="33" t="s">
        <v>47</v>
      </c>
      <c r="D44" s="34" t="s">
        <v>67</v>
      </c>
      <c r="E44" s="35">
        <v>120</v>
      </c>
      <c r="F44" s="25">
        <v>0</v>
      </c>
      <c r="G44" s="30">
        <f t="shared" si="1"/>
        <v>0</v>
      </c>
      <c r="H44" s="73"/>
    </row>
    <row r="45" spans="1:8" ht="60" x14ac:dyDescent="0.25">
      <c r="A45" s="27" t="s">
        <v>102</v>
      </c>
      <c r="B45" s="178" t="s">
        <v>165</v>
      </c>
      <c r="C45" s="33" t="s">
        <v>48</v>
      </c>
      <c r="D45" s="34" t="s">
        <v>67</v>
      </c>
      <c r="E45" s="35">
        <v>40</v>
      </c>
      <c r="F45" s="25">
        <v>0</v>
      </c>
      <c r="G45" s="30">
        <f t="shared" si="1"/>
        <v>0</v>
      </c>
      <c r="H45" s="73"/>
    </row>
    <row r="46" spans="1:8" ht="30" customHeight="1" x14ac:dyDescent="0.25">
      <c r="A46" s="27" t="s">
        <v>103</v>
      </c>
      <c r="B46" s="178" t="s">
        <v>203</v>
      </c>
      <c r="C46" s="42" t="s">
        <v>49</v>
      </c>
      <c r="D46" s="34" t="s">
        <v>42</v>
      </c>
      <c r="E46" s="35">
        <v>40</v>
      </c>
      <c r="F46" s="25">
        <v>0</v>
      </c>
      <c r="G46" s="30">
        <f t="shared" si="1"/>
        <v>0</v>
      </c>
      <c r="H46" s="73"/>
    </row>
    <row r="47" spans="1:8" ht="45" customHeight="1" x14ac:dyDescent="0.25">
      <c r="A47" s="27" t="s">
        <v>104</v>
      </c>
      <c r="B47" s="178" t="s">
        <v>46</v>
      </c>
      <c r="C47" s="43" t="s">
        <v>50</v>
      </c>
      <c r="D47" s="34" t="s">
        <v>56</v>
      </c>
      <c r="E47" s="35">
        <v>6.4</v>
      </c>
      <c r="F47" s="25">
        <v>0</v>
      </c>
      <c r="G47" s="30">
        <f t="shared" si="1"/>
        <v>0</v>
      </c>
      <c r="H47" s="73"/>
    </row>
    <row r="48" spans="1:8" ht="45" customHeight="1" x14ac:dyDescent="0.25">
      <c r="A48" s="27" t="s">
        <v>167</v>
      </c>
      <c r="B48" s="178" t="s">
        <v>204</v>
      </c>
      <c r="C48" s="33" t="s">
        <v>52</v>
      </c>
      <c r="D48" s="34" t="s">
        <v>67</v>
      </c>
      <c r="E48" s="45">
        <v>120</v>
      </c>
      <c r="F48" s="25">
        <v>0</v>
      </c>
      <c r="G48" s="30">
        <f t="shared" si="1"/>
        <v>0</v>
      </c>
      <c r="H48" s="73"/>
    </row>
    <row r="49" spans="1:8" x14ac:dyDescent="0.25">
      <c r="A49" s="27" t="s">
        <v>168</v>
      </c>
      <c r="B49" s="182">
        <v>94319</v>
      </c>
      <c r="C49" s="33" t="s">
        <v>136</v>
      </c>
      <c r="D49" s="34" t="s">
        <v>56</v>
      </c>
      <c r="E49" s="117">
        <v>120</v>
      </c>
      <c r="F49" s="25">
        <v>0</v>
      </c>
      <c r="G49" s="30">
        <f>PRODUCT(E49:F49)</f>
        <v>0</v>
      </c>
      <c r="H49" s="73"/>
    </row>
    <row r="50" spans="1:8" ht="30" x14ac:dyDescent="0.25">
      <c r="A50" s="27" t="s">
        <v>194</v>
      </c>
      <c r="B50" s="182">
        <v>93588</v>
      </c>
      <c r="C50" s="33" t="s">
        <v>129</v>
      </c>
      <c r="D50" s="72" t="s">
        <v>130</v>
      </c>
      <c r="E50" s="35">
        <v>2400</v>
      </c>
      <c r="F50" s="25">
        <v>0</v>
      </c>
      <c r="G50" s="30">
        <f>PRODUCT(E50:F50)</f>
        <v>0</v>
      </c>
      <c r="H50" s="73"/>
    </row>
    <row r="51" spans="1:8" ht="45" x14ac:dyDescent="0.25">
      <c r="A51" s="27" t="s">
        <v>169</v>
      </c>
      <c r="B51" s="182">
        <v>100989</v>
      </c>
      <c r="C51" s="33" t="s">
        <v>131</v>
      </c>
      <c r="D51" s="34" t="s">
        <v>56</v>
      </c>
      <c r="E51" s="35">
        <v>120</v>
      </c>
      <c r="F51" s="25">
        <v>0</v>
      </c>
      <c r="G51" s="30">
        <f>PRODUCT(E51:F51)</f>
        <v>0</v>
      </c>
      <c r="H51" s="73"/>
    </row>
    <row r="52" spans="1:8" ht="30" x14ac:dyDescent="0.25">
      <c r="A52" s="27" t="s">
        <v>170</v>
      </c>
      <c r="B52" s="182" t="s">
        <v>205</v>
      </c>
      <c r="C52" s="33" t="s">
        <v>53</v>
      </c>
      <c r="D52" s="34" t="s">
        <v>215</v>
      </c>
      <c r="E52" s="35">
        <v>1</v>
      </c>
      <c r="F52" s="25">
        <v>0</v>
      </c>
      <c r="G52" s="30">
        <f t="shared" si="1"/>
        <v>0</v>
      </c>
      <c r="H52" s="73"/>
    </row>
    <row r="53" spans="1:8" ht="45" x14ac:dyDescent="0.25">
      <c r="A53" s="27" t="s">
        <v>171</v>
      </c>
      <c r="B53" s="178" t="s">
        <v>163</v>
      </c>
      <c r="C53" s="33" t="s">
        <v>54</v>
      </c>
      <c r="D53" s="34" t="s">
        <v>67</v>
      </c>
      <c r="E53" s="45">
        <v>200</v>
      </c>
      <c r="F53" s="25">
        <v>0</v>
      </c>
      <c r="G53" s="30">
        <f t="shared" si="1"/>
        <v>0</v>
      </c>
      <c r="H53" s="73"/>
    </row>
    <row r="54" spans="1:8" ht="45" x14ac:dyDescent="0.25">
      <c r="A54" s="27" t="s">
        <v>172</v>
      </c>
      <c r="B54" s="47">
        <v>89048</v>
      </c>
      <c r="C54" s="39" t="s">
        <v>51</v>
      </c>
      <c r="D54" s="34" t="s">
        <v>67</v>
      </c>
      <c r="E54" s="45">
        <v>200</v>
      </c>
      <c r="F54" s="25">
        <v>0</v>
      </c>
      <c r="G54" s="30">
        <f t="shared" si="1"/>
        <v>0</v>
      </c>
      <c r="H54" s="73"/>
    </row>
    <row r="55" spans="1:8" ht="30" x14ac:dyDescent="0.25">
      <c r="A55" s="27" t="s">
        <v>173</v>
      </c>
      <c r="B55" s="47">
        <v>94231</v>
      </c>
      <c r="C55" s="39" t="s">
        <v>55</v>
      </c>
      <c r="D55" s="44" t="s">
        <v>42</v>
      </c>
      <c r="E55" s="45">
        <v>40</v>
      </c>
      <c r="F55" s="25">
        <v>0</v>
      </c>
      <c r="G55" s="30">
        <f t="shared" si="1"/>
        <v>0</v>
      </c>
      <c r="H55" s="73"/>
    </row>
    <row r="56" spans="1:8" ht="45" customHeight="1" x14ac:dyDescent="0.25">
      <c r="A56" s="146">
        <v>4</v>
      </c>
      <c r="B56" s="146"/>
      <c r="C56" s="147" t="s">
        <v>181</v>
      </c>
      <c r="D56" s="148"/>
      <c r="E56" s="149"/>
      <c r="F56" s="145"/>
      <c r="G56" s="145"/>
      <c r="H56" s="150">
        <f>G57+G59+G58</f>
        <v>0</v>
      </c>
    </row>
    <row r="57" spans="1:8" ht="45" customHeight="1" x14ac:dyDescent="0.25">
      <c r="A57" s="69" t="s">
        <v>105</v>
      </c>
      <c r="B57" s="183" t="s">
        <v>184</v>
      </c>
      <c r="C57" s="121" t="s">
        <v>183</v>
      </c>
      <c r="D57" s="18" t="s">
        <v>185</v>
      </c>
      <c r="E57" s="17">
        <v>160</v>
      </c>
      <c r="F57" s="46">
        <v>0</v>
      </c>
      <c r="G57" s="46">
        <f>PRODUCT(E57:F57)</f>
        <v>0</v>
      </c>
      <c r="H57" s="120"/>
    </row>
    <row r="58" spans="1:8" ht="19.5" customHeight="1" x14ac:dyDescent="0.25">
      <c r="A58" s="69" t="s">
        <v>182</v>
      </c>
      <c r="B58" s="183" t="s">
        <v>197</v>
      </c>
      <c r="C58" s="121" t="s">
        <v>189</v>
      </c>
      <c r="D58" s="18" t="s">
        <v>185</v>
      </c>
      <c r="E58" s="17">
        <v>160</v>
      </c>
      <c r="F58" s="46">
        <v>0</v>
      </c>
      <c r="G58" s="46">
        <f t="shared" ref="G58:G59" si="2">PRODUCT(E58:F58)</f>
        <v>0</v>
      </c>
      <c r="H58" s="120"/>
    </row>
    <row r="59" spans="1:8" ht="30" x14ac:dyDescent="0.25">
      <c r="A59" s="27" t="s">
        <v>190</v>
      </c>
      <c r="B59" s="183" t="s">
        <v>198</v>
      </c>
      <c r="C59" s="121" t="s">
        <v>186</v>
      </c>
      <c r="D59" s="18" t="s">
        <v>185</v>
      </c>
      <c r="E59" s="17">
        <v>160</v>
      </c>
      <c r="F59" s="46">
        <v>0</v>
      </c>
      <c r="G59" s="46">
        <f t="shared" si="2"/>
        <v>0</v>
      </c>
      <c r="H59" s="73"/>
    </row>
    <row r="60" spans="1:8" ht="45" customHeight="1" x14ac:dyDescent="0.25">
      <c r="A60" s="152" t="s">
        <v>187</v>
      </c>
      <c r="B60" s="152"/>
      <c r="C60" s="153" t="s">
        <v>64</v>
      </c>
      <c r="D60" s="154"/>
      <c r="E60" s="155"/>
      <c r="F60" s="156"/>
      <c r="G60" s="156"/>
      <c r="H60" s="136">
        <f>SUM(G61)</f>
        <v>0</v>
      </c>
    </row>
    <row r="61" spans="1:8" ht="45" customHeight="1" x14ac:dyDescent="0.25">
      <c r="A61" s="164" t="s">
        <v>188</v>
      </c>
      <c r="B61" s="184">
        <v>98519</v>
      </c>
      <c r="C61" s="19" t="s">
        <v>66</v>
      </c>
      <c r="D61" s="18" t="s">
        <v>67</v>
      </c>
      <c r="E61" s="17">
        <v>350</v>
      </c>
      <c r="F61" s="46">
        <v>0</v>
      </c>
      <c r="G61" s="46">
        <f>PRODUCT(E61:F61)</f>
        <v>0</v>
      </c>
      <c r="H61" s="46"/>
    </row>
    <row r="62" spans="1:8" x14ac:dyDescent="0.25">
      <c r="A62" s="23"/>
      <c r="B62" s="23"/>
      <c r="C62" s="23"/>
      <c r="D62" s="23"/>
      <c r="E62" s="23"/>
      <c r="F62" s="23"/>
      <c r="G62" s="23"/>
      <c r="H62" s="23"/>
    </row>
    <row r="63" spans="1:8" x14ac:dyDescent="0.25">
      <c r="A63" s="198" t="s">
        <v>15</v>
      </c>
      <c r="B63" s="199"/>
      <c r="C63" s="199"/>
      <c r="D63" s="199"/>
      <c r="E63" s="199"/>
      <c r="F63" s="199"/>
      <c r="G63" s="199"/>
      <c r="H63" s="200"/>
    </row>
    <row r="64" spans="1:8" x14ac:dyDescent="0.25">
      <c r="A64" s="216"/>
      <c r="B64" s="217"/>
      <c r="C64" s="210"/>
      <c r="D64" s="212"/>
      <c r="E64" s="211"/>
      <c r="F64" s="210"/>
      <c r="G64" s="211"/>
      <c r="H64" s="24"/>
    </row>
    <row r="65" spans="1:8" ht="15.75" x14ac:dyDescent="0.25">
      <c r="A65" s="218"/>
      <c r="B65" s="219"/>
      <c r="C65" s="213" t="s">
        <v>151</v>
      </c>
      <c r="D65" s="214"/>
      <c r="E65" s="215"/>
      <c r="F65" s="201"/>
      <c r="G65" s="202"/>
      <c r="H65" s="122">
        <f>H10+H14+H31+H60+H56</f>
        <v>0</v>
      </c>
    </row>
    <row r="66" spans="1:8" ht="15.75" x14ac:dyDescent="0.25">
      <c r="A66" s="218"/>
      <c r="B66" s="219"/>
      <c r="C66" s="213" t="s">
        <v>68</v>
      </c>
      <c r="D66" s="214"/>
      <c r="E66" s="215"/>
      <c r="F66" s="208">
        <v>0</v>
      </c>
      <c r="G66" s="209"/>
      <c r="H66" s="123">
        <f>H65*F66</f>
        <v>0</v>
      </c>
    </row>
    <row r="67" spans="1:8" ht="15.75" x14ac:dyDescent="0.25">
      <c r="A67" s="220"/>
      <c r="B67" s="221"/>
      <c r="C67" s="213" t="s">
        <v>150</v>
      </c>
      <c r="D67" s="214"/>
      <c r="E67" s="215"/>
      <c r="F67" s="203"/>
      <c r="G67" s="204"/>
      <c r="H67" s="122">
        <f>H65+H66</f>
        <v>0</v>
      </c>
    </row>
    <row r="68" spans="1:8" x14ac:dyDescent="0.25">
      <c r="A68" s="192" t="s">
        <v>123</v>
      </c>
      <c r="B68" s="192"/>
      <c r="C68" s="192"/>
      <c r="D68" s="192"/>
      <c r="E68" s="192"/>
      <c r="F68" s="192"/>
      <c r="G68" s="192"/>
      <c r="H68" s="192"/>
    </row>
    <row r="69" spans="1:8" x14ac:dyDescent="0.25">
      <c r="A69" s="193" t="s">
        <v>227</v>
      </c>
      <c r="B69" s="194"/>
      <c r="C69" s="194"/>
      <c r="D69" s="194"/>
      <c r="E69" s="194"/>
      <c r="F69" s="194"/>
      <c r="G69" s="194"/>
      <c r="H69" s="194"/>
    </row>
    <row r="70" spans="1:8" x14ac:dyDescent="0.25">
      <c r="A70" s="194"/>
      <c r="B70" s="194"/>
      <c r="C70" s="194"/>
      <c r="D70" s="194"/>
      <c r="E70" s="194"/>
      <c r="F70" s="194"/>
      <c r="G70" s="194"/>
      <c r="H70" s="194"/>
    </row>
    <row r="71" spans="1:8" x14ac:dyDescent="0.25">
      <c r="A71" s="194"/>
      <c r="B71" s="194"/>
      <c r="C71" s="194"/>
      <c r="D71" s="194"/>
      <c r="E71" s="194"/>
      <c r="F71" s="194"/>
      <c r="G71" s="194"/>
      <c r="H71" s="194"/>
    </row>
    <row r="72" spans="1:8" x14ac:dyDescent="0.25">
      <c r="A72" s="188"/>
      <c r="B72" s="189"/>
      <c r="C72" s="189"/>
      <c r="D72" s="189"/>
      <c r="E72" s="189"/>
      <c r="F72" s="189"/>
      <c r="G72" s="189"/>
      <c r="H72" s="190"/>
    </row>
    <row r="75" spans="1:8" ht="15" customHeight="1" x14ac:dyDescent="0.25"/>
  </sheetData>
  <mergeCells count="33">
    <mergeCell ref="A1:C5"/>
    <mergeCell ref="D1:E1"/>
    <mergeCell ref="F1:H1"/>
    <mergeCell ref="D2:E2"/>
    <mergeCell ref="F2:H2"/>
    <mergeCell ref="D3:E3"/>
    <mergeCell ref="F3:H3"/>
    <mergeCell ref="D4:E4"/>
    <mergeCell ref="F4:H4"/>
    <mergeCell ref="D5:E5"/>
    <mergeCell ref="F5:H5"/>
    <mergeCell ref="A6:H6"/>
    <mergeCell ref="A7:E7"/>
    <mergeCell ref="F7:H7"/>
    <mergeCell ref="F8:H8"/>
    <mergeCell ref="A8:A9"/>
    <mergeCell ref="B8:B9"/>
    <mergeCell ref="C8:C9"/>
    <mergeCell ref="D8:D9"/>
    <mergeCell ref="E8:E9"/>
    <mergeCell ref="A68:H68"/>
    <mergeCell ref="A69:H71"/>
    <mergeCell ref="A72:H72"/>
    <mergeCell ref="A63:H63"/>
    <mergeCell ref="A64:B67"/>
    <mergeCell ref="C64:E64"/>
    <mergeCell ref="F64:G64"/>
    <mergeCell ref="C65:E65"/>
    <mergeCell ref="F65:G65"/>
    <mergeCell ref="C66:E66"/>
    <mergeCell ref="F66:G66"/>
    <mergeCell ref="C67:E67"/>
    <mergeCell ref="F67:G67"/>
  </mergeCells>
  <conditionalFormatting sqref="D30">
    <cfRule type="expression" dxfId="7" priority="5">
      <formula>CELL("proteger",D30)=1</formula>
    </cfRule>
  </conditionalFormatting>
  <conditionalFormatting sqref="A68:H68 A69 A72">
    <cfRule type="expression" dxfId="6" priority="3">
      <formula>$G$377="SIM"</formula>
    </cfRule>
    <cfRule type="expression" dxfId="5" priority="4">
      <formula>CELL("proteger",A68)=1</formula>
    </cfRule>
  </conditionalFormatting>
  <conditionalFormatting sqref="D30">
    <cfRule type="expression" dxfId="4" priority="6">
      <formula>$G$512="SIM"</formula>
    </cfRule>
  </conditionalFormatting>
  <pageMargins left="0.511811024" right="0.511811024" top="0.78740157499999996" bottom="0.78740157499999996" header="0.31496062000000002" footer="0.31496062000000002"/>
  <pageSetup scale="60" fitToHeight="0" orientation="portrait" verticalDpi="597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="55" zoomScaleNormal="55" workbookViewId="0">
      <selection activeCell="X42" sqref="X42"/>
    </sheetView>
  </sheetViews>
  <sheetFormatPr defaultRowHeight="15" x14ac:dyDescent="0.25"/>
  <cols>
    <col min="2" max="2" width="38.7109375" customWidth="1"/>
    <col min="3" max="3" width="28" customWidth="1"/>
    <col min="16" max="16" width="18" bestFit="1" customWidth="1"/>
  </cols>
  <sheetData>
    <row r="1" spans="1:20" x14ac:dyDescent="0.25">
      <c r="A1" s="331"/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3"/>
      <c r="Q1" s="104"/>
      <c r="R1" s="104"/>
      <c r="S1" s="104"/>
    </row>
    <row r="2" spans="1:20" x14ac:dyDescent="0.25">
      <c r="A2" s="334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6"/>
      <c r="Q2" s="104"/>
      <c r="R2" s="104"/>
      <c r="S2" s="104"/>
    </row>
    <row r="3" spans="1:20" x14ac:dyDescent="0.25">
      <c r="A3" s="334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6"/>
      <c r="Q3" s="104"/>
      <c r="R3" s="104"/>
      <c r="S3" s="104"/>
    </row>
    <row r="4" spans="1:20" x14ac:dyDescent="0.25">
      <c r="A4" s="334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6"/>
      <c r="Q4" s="185"/>
      <c r="R4" s="185"/>
      <c r="S4" s="185"/>
      <c r="T4" s="186"/>
    </row>
    <row r="5" spans="1:20" x14ac:dyDescent="0.25">
      <c r="A5" s="337"/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9"/>
      <c r="Q5" s="185"/>
      <c r="R5" s="185"/>
      <c r="S5" s="185"/>
      <c r="T5" s="186"/>
    </row>
    <row r="6" spans="1:20" ht="28.5" x14ac:dyDescent="0.25">
      <c r="A6" s="340" t="s">
        <v>229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2"/>
      <c r="Q6" s="187"/>
      <c r="R6" s="343"/>
      <c r="S6" s="343"/>
      <c r="T6" s="186"/>
    </row>
    <row r="7" spans="1:20" ht="28.5" x14ac:dyDescent="0.25">
      <c r="A7" s="344"/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6"/>
      <c r="Q7" s="187"/>
      <c r="R7" s="81"/>
      <c r="S7" s="81"/>
      <c r="T7" s="186"/>
    </row>
    <row r="8" spans="1:20" ht="28.5" x14ac:dyDescent="0.25">
      <c r="A8" s="344" t="s">
        <v>155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6"/>
      <c r="Q8" s="80"/>
      <c r="R8" s="81"/>
      <c r="S8" s="81"/>
    </row>
    <row r="9" spans="1:20" ht="28.5" x14ac:dyDescent="0.25">
      <c r="A9" s="328"/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30"/>
      <c r="Q9" s="80"/>
      <c r="R9" s="81"/>
      <c r="S9" s="81"/>
    </row>
    <row r="10" spans="1:20" ht="28.5" x14ac:dyDescent="0.25">
      <c r="A10" s="317"/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9"/>
      <c r="Q10" s="80"/>
      <c r="R10" s="81"/>
      <c r="S10" s="81"/>
    </row>
    <row r="11" spans="1:20" ht="18.75" customHeight="1" x14ac:dyDescent="0.25">
      <c r="A11" s="320" t="s">
        <v>138</v>
      </c>
      <c r="B11" s="299" t="s">
        <v>139</v>
      </c>
      <c r="C11" s="168" t="s">
        <v>72</v>
      </c>
      <c r="D11" s="322" t="s">
        <v>140</v>
      </c>
      <c r="E11" s="323"/>
      <c r="F11" s="323"/>
      <c r="G11" s="324"/>
      <c r="H11" s="325" t="s">
        <v>141</v>
      </c>
      <c r="I11" s="326"/>
      <c r="J11" s="326"/>
      <c r="K11" s="327"/>
      <c r="L11" s="325" t="s">
        <v>142</v>
      </c>
      <c r="M11" s="326"/>
      <c r="N11" s="326"/>
      <c r="O11" s="327"/>
      <c r="P11" s="168" t="s">
        <v>12</v>
      </c>
      <c r="Q11" s="83"/>
      <c r="R11" s="82"/>
      <c r="S11" s="82"/>
    </row>
    <row r="12" spans="1:20" ht="21" x14ac:dyDescent="0.25">
      <c r="A12" s="321"/>
      <c r="B12" s="301"/>
      <c r="C12" s="168" t="s">
        <v>73</v>
      </c>
      <c r="D12" s="322" t="s">
        <v>152</v>
      </c>
      <c r="E12" s="323"/>
      <c r="F12" s="323"/>
      <c r="G12" s="324"/>
      <c r="H12" s="325" t="s">
        <v>153</v>
      </c>
      <c r="I12" s="326"/>
      <c r="J12" s="326"/>
      <c r="K12" s="327"/>
      <c r="L12" s="325" t="s">
        <v>154</v>
      </c>
      <c r="M12" s="326"/>
      <c r="N12" s="326"/>
      <c r="O12" s="327"/>
      <c r="P12" s="168" t="s">
        <v>74</v>
      </c>
      <c r="Q12" s="82"/>
      <c r="R12" s="82"/>
      <c r="S12" s="82"/>
    </row>
    <row r="13" spans="1:20" ht="18.75" customHeight="1" x14ac:dyDescent="0.25">
      <c r="A13" s="305">
        <v>1</v>
      </c>
      <c r="B13" s="308" t="s">
        <v>75</v>
      </c>
      <c r="C13" s="84">
        <v>0</v>
      </c>
      <c r="D13" s="311">
        <f>C13*D15</f>
        <v>0</v>
      </c>
      <c r="E13" s="312"/>
      <c r="F13" s="312"/>
      <c r="G13" s="313"/>
      <c r="H13" s="311">
        <f>C13*H15</f>
        <v>0</v>
      </c>
      <c r="I13" s="312"/>
      <c r="J13" s="312"/>
      <c r="K13" s="313"/>
      <c r="L13" s="311">
        <f>C13*L15</f>
        <v>0</v>
      </c>
      <c r="M13" s="312"/>
      <c r="N13" s="312"/>
      <c r="O13" s="313"/>
      <c r="P13" s="170">
        <f>SUM(D13:O13)</f>
        <v>0</v>
      </c>
      <c r="Q13" s="83"/>
      <c r="R13" s="82"/>
      <c r="S13" s="82"/>
    </row>
    <row r="14" spans="1:20" ht="18.75" x14ac:dyDescent="0.25">
      <c r="A14" s="306"/>
      <c r="B14" s="309"/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7"/>
      <c r="Q14" s="82"/>
      <c r="R14" s="82"/>
      <c r="S14" s="82"/>
    </row>
    <row r="15" spans="1:20" ht="18.75" x14ac:dyDescent="0.25">
      <c r="A15" s="307"/>
      <c r="B15" s="310"/>
      <c r="C15" s="88">
        <f>SUM(D15:O15)</f>
        <v>1</v>
      </c>
      <c r="D15" s="314">
        <v>0.3</v>
      </c>
      <c r="E15" s="315"/>
      <c r="F15" s="315"/>
      <c r="G15" s="316"/>
      <c r="H15" s="314">
        <v>0.3</v>
      </c>
      <c r="I15" s="315"/>
      <c r="J15" s="315"/>
      <c r="K15" s="316"/>
      <c r="L15" s="314">
        <v>0.4</v>
      </c>
      <c r="M15" s="315"/>
      <c r="N15" s="315"/>
      <c r="O15" s="316"/>
      <c r="P15" s="171">
        <f>SUM(D15:O15)</f>
        <v>1</v>
      </c>
      <c r="Q15" s="82"/>
      <c r="R15" s="82"/>
      <c r="S15" s="82"/>
    </row>
    <row r="16" spans="1:20" ht="18.75" customHeight="1" x14ac:dyDescent="0.25">
      <c r="A16" s="296">
        <v>2</v>
      </c>
      <c r="B16" s="299" t="s">
        <v>19</v>
      </c>
      <c r="C16" s="89">
        <v>0</v>
      </c>
      <c r="D16" s="281">
        <f>C16*D18</f>
        <v>0</v>
      </c>
      <c r="E16" s="282"/>
      <c r="F16" s="282"/>
      <c r="G16" s="283"/>
      <c r="H16" s="281">
        <f>C16*H18</f>
        <v>0</v>
      </c>
      <c r="I16" s="282"/>
      <c r="J16" s="282"/>
      <c r="K16" s="283"/>
      <c r="L16" s="281">
        <f>C16*L18</f>
        <v>0</v>
      </c>
      <c r="M16" s="282"/>
      <c r="N16" s="282"/>
      <c r="O16" s="283"/>
      <c r="P16" s="90">
        <f>SUM(D16:O16)</f>
        <v>0</v>
      </c>
      <c r="Q16" s="82"/>
      <c r="R16" s="82"/>
      <c r="S16" s="82"/>
    </row>
    <row r="17" spans="1:19" ht="18.75" x14ac:dyDescent="0.25">
      <c r="A17" s="297"/>
      <c r="B17" s="300"/>
      <c r="C17" s="91"/>
      <c r="D17" s="92"/>
      <c r="E17" s="86"/>
      <c r="F17" s="92"/>
      <c r="G17" s="92"/>
      <c r="H17" s="102"/>
      <c r="I17" s="102"/>
      <c r="J17" s="102"/>
      <c r="K17" s="102"/>
      <c r="L17" s="92"/>
      <c r="M17" s="86"/>
      <c r="N17" s="92"/>
      <c r="O17" s="92"/>
      <c r="P17" s="93"/>
      <c r="Q17" s="82"/>
      <c r="R17" s="82"/>
      <c r="S17" s="82"/>
    </row>
    <row r="18" spans="1:19" ht="18.75" x14ac:dyDescent="0.25">
      <c r="A18" s="298"/>
      <c r="B18" s="301"/>
      <c r="C18" s="94">
        <f>SUM(D18:O18)</f>
        <v>1</v>
      </c>
      <c r="D18" s="302">
        <v>0.5</v>
      </c>
      <c r="E18" s="303"/>
      <c r="F18" s="303"/>
      <c r="G18" s="304"/>
      <c r="H18" s="302">
        <v>0</v>
      </c>
      <c r="I18" s="303"/>
      <c r="J18" s="303"/>
      <c r="K18" s="304"/>
      <c r="L18" s="302">
        <v>0.5</v>
      </c>
      <c r="M18" s="303"/>
      <c r="N18" s="303"/>
      <c r="O18" s="304"/>
      <c r="P18" s="172">
        <f>SUM(D18:O18)</f>
        <v>1</v>
      </c>
      <c r="Q18" s="82"/>
      <c r="R18" s="82"/>
      <c r="S18" s="82"/>
    </row>
    <row r="19" spans="1:19" ht="18.75" customHeight="1" x14ac:dyDescent="0.25">
      <c r="A19" s="305">
        <v>3</v>
      </c>
      <c r="B19" s="308" t="str">
        <f>[1]Planilha!C31</f>
        <v>MURO DE ARRIMO</v>
      </c>
      <c r="C19" s="84">
        <v>0</v>
      </c>
      <c r="D19" s="311">
        <f>C19*D21</f>
        <v>0</v>
      </c>
      <c r="E19" s="312"/>
      <c r="F19" s="312"/>
      <c r="G19" s="313"/>
      <c r="H19" s="311">
        <f>C19*H21</f>
        <v>0</v>
      </c>
      <c r="I19" s="312"/>
      <c r="J19" s="312"/>
      <c r="K19" s="313"/>
      <c r="L19" s="311">
        <f>C19*L21</f>
        <v>0</v>
      </c>
      <c r="M19" s="312"/>
      <c r="N19" s="312"/>
      <c r="O19" s="313"/>
      <c r="P19" s="170">
        <f>SUM(D19:O19)</f>
        <v>0</v>
      </c>
      <c r="Q19" s="82"/>
      <c r="R19" s="82"/>
      <c r="S19" s="82"/>
    </row>
    <row r="20" spans="1:19" ht="18.75" x14ac:dyDescent="0.25">
      <c r="A20" s="306"/>
      <c r="B20" s="309"/>
      <c r="C20" s="85"/>
      <c r="D20" s="95"/>
      <c r="E20" s="95"/>
      <c r="F20" s="86"/>
      <c r="G20" s="86"/>
      <c r="H20" s="86"/>
      <c r="I20" s="86"/>
      <c r="J20" s="86"/>
      <c r="K20" s="86"/>
      <c r="L20" s="86"/>
      <c r="M20" s="86"/>
      <c r="N20" s="95"/>
      <c r="O20" s="95"/>
      <c r="P20" s="87"/>
      <c r="Q20" s="82"/>
      <c r="R20" s="82"/>
      <c r="S20" s="82"/>
    </row>
    <row r="21" spans="1:19" ht="18.75" x14ac:dyDescent="0.25">
      <c r="A21" s="307"/>
      <c r="B21" s="310"/>
      <c r="C21" s="88">
        <f>SUM(D21:O21)</f>
        <v>1</v>
      </c>
      <c r="D21" s="314">
        <v>0.2</v>
      </c>
      <c r="E21" s="315"/>
      <c r="F21" s="315"/>
      <c r="G21" s="316"/>
      <c r="H21" s="314">
        <v>0.5</v>
      </c>
      <c r="I21" s="315"/>
      <c r="J21" s="315"/>
      <c r="K21" s="316"/>
      <c r="L21" s="314">
        <v>0.3</v>
      </c>
      <c r="M21" s="315"/>
      <c r="N21" s="315"/>
      <c r="O21" s="316"/>
      <c r="P21" s="171">
        <f>SUM(D21:O21)</f>
        <v>1</v>
      </c>
      <c r="Q21" s="82"/>
      <c r="R21" s="82"/>
      <c r="S21" s="82"/>
    </row>
    <row r="22" spans="1:19" ht="18.75" hidden="1" x14ac:dyDescent="0.25">
      <c r="A22" s="296"/>
      <c r="B22" s="299"/>
      <c r="C22" s="89"/>
      <c r="D22" s="290"/>
      <c r="E22" s="291"/>
      <c r="F22" s="291"/>
      <c r="G22" s="292"/>
      <c r="H22" s="290"/>
      <c r="I22" s="291"/>
      <c r="J22" s="291"/>
      <c r="K22" s="292"/>
      <c r="L22" s="290"/>
      <c r="M22" s="291"/>
      <c r="N22" s="291"/>
      <c r="O22" s="292"/>
      <c r="P22" s="90"/>
      <c r="Q22" s="82"/>
      <c r="R22" s="82"/>
      <c r="S22" s="82"/>
    </row>
    <row r="23" spans="1:19" ht="18.75" hidden="1" x14ac:dyDescent="0.25">
      <c r="A23" s="297"/>
      <c r="B23" s="300"/>
      <c r="C23" s="91"/>
      <c r="D23" s="91"/>
      <c r="E23" s="91"/>
      <c r="F23" s="91"/>
      <c r="G23" s="91"/>
      <c r="H23" s="86"/>
      <c r="I23" s="86"/>
      <c r="J23" s="86"/>
      <c r="K23" s="86"/>
      <c r="L23" s="86"/>
      <c r="M23" s="86"/>
      <c r="N23" s="86"/>
      <c r="O23" s="86"/>
      <c r="P23" s="93"/>
      <c r="Q23" s="82"/>
      <c r="R23" s="82"/>
      <c r="S23" s="82"/>
    </row>
    <row r="24" spans="1:19" ht="18.75" hidden="1" x14ac:dyDescent="0.25">
      <c r="A24" s="298"/>
      <c r="B24" s="301"/>
      <c r="C24" s="94"/>
      <c r="D24" s="302"/>
      <c r="E24" s="303"/>
      <c r="F24" s="303"/>
      <c r="G24" s="304"/>
      <c r="H24" s="302"/>
      <c r="I24" s="303"/>
      <c r="J24" s="303"/>
      <c r="K24" s="304"/>
      <c r="L24" s="302"/>
      <c r="M24" s="303"/>
      <c r="N24" s="303"/>
      <c r="O24" s="304"/>
      <c r="P24" s="172"/>
      <c r="Q24" s="82"/>
      <c r="R24" s="82"/>
      <c r="S24" s="82"/>
    </row>
    <row r="25" spans="1:19" ht="18.75" customHeight="1" x14ac:dyDescent="0.25">
      <c r="A25" s="284">
        <v>4</v>
      </c>
      <c r="B25" s="287" t="s">
        <v>181</v>
      </c>
      <c r="C25" s="174">
        <v>0</v>
      </c>
      <c r="D25" s="290">
        <f>C22*D27</f>
        <v>0</v>
      </c>
      <c r="E25" s="291"/>
      <c r="F25" s="291"/>
      <c r="G25" s="292"/>
      <c r="H25" s="290">
        <f>C22*H27</f>
        <v>0</v>
      </c>
      <c r="I25" s="291"/>
      <c r="J25" s="291"/>
      <c r="K25" s="292"/>
      <c r="L25" s="290">
        <f>C25*L27</f>
        <v>0</v>
      </c>
      <c r="M25" s="291"/>
      <c r="N25" s="291"/>
      <c r="O25" s="292"/>
      <c r="P25" s="109">
        <f>SUM(D25:O25)</f>
        <v>0</v>
      </c>
      <c r="Q25" s="110"/>
      <c r="R25" s="110"/>
      <c r="S25" s="110"/>
    </row>
    <row r="26" spans="1:19" ht="18.75" x14ac:dyDescent="0.25">
      <c r="A26" s="285"/>
      <c r="B26" s="288"/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86"/>
      <c r="N26" s="86"/>
      <c r="O26" s="86"/>
      <c r="P26" s="113"/>
      <c r="Q26" s="110"/>
      <c r="R26" s="110"/>
      <c r="S26" s="110"/>
    </row>
    <row r="27" spans="1:19" ht="18.75" x14ac:dyDescent="0.25">
      <c r="A27" s="286"/>
      <c r="B27" s="289"/>
      <c r="C27" s="114">
        <f>SUM(D27:O27)</f>
        <v>1</v>
      </c>
      <c r="D27" s="293">
        <v>0</v>
      </c>
      <c r="E27" s="294"/>
      <c r="F27" s="294"/>
      <c r="G27" s="295"/>
      <c r="H27" s="293">
        <v>0</v>
      </c>
      <c r="I27" s="294"/>
      <c r="J27" s="294"/>
      <c r="K27" s="295"/>
      <c r="L27" s="293">
        <v>1</v>
      </c>
      <c r="M27" s="294"/>
      <c r="N27" s="294"/>
      <c r="O27" s="295"/>
      <c r="P27" s="115">
        <f>SUM(D27:O27)</f>
        <v>1</v>
      </c>
      <c r="Q27" s="110"/>
      <c r="R27" s="110"/>
      <c r="S27" s="110"/>
    </row>
    <row r="28" spans="1:19" ht="18.75" customHeight="1" x14ac:dyDescent="0.25">
      <c r="A28" s="305">
        <v>5</v>
      </c>
      <c r="B28" s="308" t="s">
        <v>64</v>
      </c>
      <c r="C28" s="84">
        <v>0</v>
      </c>
      <c r="D28" s="311">
        <f>C25*D30</f>
        <v>0</v>
      </c>
      <c r="E28" s="312"/>
      <c r="F28" s="312"/>
      <c r="G28" s="313"/>
      <c r="H28" s="311">
        <f>C25*H30</f>
        <v>0</v>
      </c>
      <c r="I28" s="312"/>
      <c r="J28" s="312"/>
      <c r="K28" s="313"/>
      <c r="L28" s="311">
        <f>C28*L30</f>
        <v>0</v>
      </c>
      <c r="M28" s="312"/>
      <c r="N28" s="312"/>
      <c r="O28" s="313"/>
      <c r="P28" s="170">
        <f>SUM(D28:O28)</f>
        <v>0</v>
      </c>
      <c r="Q28" s="110"/>
      <c r="R28" s="110"/>
      <c r="S28" s="110"/>
    </row>
    <row r="29" spans="1:19" ht="18.75" x14ac:dyDescent="0.25">
      <c r="A29" s="306"/>
      <c r="B29" s="309"/>
      <c r="C29" s="85"/>
      <c r="D29" s="95"/>
      <c r="E29" s="95"/>
      <c r="F29" s="95"/>
      <c r="G29" s="95"/>
      <c r="H29" s="95"/>
      <c r="I29" s="95"/>
      <c r="J29" s="95"/>
      <c r="K29" s="95"/>
      <c r="L29" s="95"/>
      <c r="M29" s="86"/>
      <c r="N29" s="86"/>
      <c r="O29" s="86"/>
      <c r="P29" s="87"/>
      <c r="Q29" s="110"/>
      <c r="R29" s="110"/>
      <c r="S29" s="110"/>
    </row>
    <row r="30" spans="1:19" ht="18.75" x14ac:dyDescent="0.25">
      <c r="A30" s="307"/>
      <c r="B30" s="310"/>
      <c r="C30" s="88">
        <f>SUM(D30:O30)</f>
        <v>1</v>
      </c>
      <c r="D30" s="314">
        <v>0</v>
      </c>
      <c r="E30" s="315"/>
      <c r="F30" s="315"/>
      <c r="G30" s="316"/>
      <c r="H30" s="314">
        <v>0</v>
      </c>
      <c r="I30" s="315"/>
      <c r="J30" s="315"/>
      <c r="K30" s="316"/>
      <c r="L30" s="314">
        <v>1</v>
      </c>
      <c r="M30" s="315"/>
      <c r="N30" s="315"/>
      <c r="O30" s="316"/>
      <c r="P30" s="171">
        <f>SUM(D30:O30)</f>
        <v>1</v>
      </c>
      <c r="Q30" s="110"/>
      <c r="R30" s="110"/>
      <c r="S30" s="110"/>
    </row>
    <row r="31" spans="1:19" x14ac:dyDescent="0.25">
      <c r="A31" s="273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5"/>
      <c r="Q31" s="98"/>
      <c r="R31" s="98"/>
      <c r="S31" s="98"/>
    </row>
    <row r="32" spans="1:19" ht="37.5" x14ac:dyDescent="0.25">
      <c r="A32" s="93"/>
      <c r="B32" s="169" t="s">
        <v>143</v>
      </c>
      <c r="C32" s="173">
        <f>C13+C16+C19+C25+C28</f>
        <v>0</v>
      </c>
      <c r="D32" s="281">
        <f>D25+D19+D16+D13+D28</f>
        <v>0</v>
      </c>
      <c r="E32" s="282"/>
      <c r="F32" s="282"/>
      <c r="G32" s="283"/>
      <c r="H32" s="281">
        <f>H25+H19+H16+H13+H28</f>
        <v>0</v>
      </c>
      <c r="I32" s="282"/>
      <c r="J32" s="282"/>
      <c r="K32" s="283"/>
      <c r="L32" s="281">
        <f>L25+L19+L16+L13+L28</f>
        <v>0</v>
      </c>
      <c r="M32" s="282"/>
      <c r="N32" s="282"/>
      <c r="O32" s="283"/>
      <c r="P32" s="173">
        <f>SUM(D32:O32)</f>
        <v>0</v>
      </c>
      <c r="Q32" s="98"/>
      <c r="R32" s="98"/>
      <c r="S32" s="98"/>
    </row>
    <row r="33" spans="1:19" ht="18.75" x14ac:dyDescent="0.25">
      <c r="A33" s="93"/>
      <c r="B33" s="169" t="s">
        <v>144</v>
      </c>
      <c r="C33" s="173">
        <f>ROUND((C32*R33),2)</f>
        <v>0</v>
      </c>
      <c r="D33" s="281">
        <f>ROUND((D32*R33),2)</f>
        <v>0</v>
      </c>
      <c r="E33" s="282"/>
      <c r="F33" s="282"/>
      <c r="G33" s="283"/>
      <c r="H33" s="281">
        <f>ROUND((H32*R33),2)</f>
        <v>0</v>
      </c>
      <c r="I33" s="282"/>
      <c r="J33" s="282"/>
      <c r="K33" s="283"/>
      <c r="L33" s="281">
        <f>ROUND((L32*R33),2)</f>
        <v>0</v>
      </c>
      <c r="M33" s="282"/>
      <c r="N33" s="282"/>
      <c r="O33" s="283"/>
      <c r="P33" s="173">
        <f>SUM(D33:O33)</f>
        <v>0</v>
      </c>
      <c r="Q33" s="98"/>
      <c r="R33" s="103">
        <v>0</v>
      </c>
      <c r="S33" s="98"/>
    </row>
    <row r="34" spans="1:19" x14ac:dyDescent="0.25">
      <c r="A34" s="273"/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5"/>
      <c r="Q34" s="98"/>
      <c r="R34" s="98"/>
      <c r="S34" s="98"/>
    </row>
    <row r="35" spans="1:19" x14ac:dyDescent="0.25">
      <c r="A35" s="273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5"/>
      <c r="Q35" s="98"/>
      <c r="R35" s="98"/>
      <c r="S35" s="98"/>
    </row>
    <row r="36" spans="1:19" ht="18.75" customHeight="1" x14ac:dyDescent="0.25">
      <c r="A36" s="85"/>
      <c r="B36" s="276" t="s">
        <v>149</v>
      </c>
      <c r="C36" s="277"/>
      <c r="D36" s="278">
        <f>SUM(D33+D32)</f>
        <v>0</v>
      </c>
      <c r="E36" s="279"/>
      <c r="F36" s="279"/>
      <c r="G36" s="280"/>
      <c r="H36" s="278">
        <f>SUM(H33+H32)</f>
        <v>0</v>
      </c>
      <c r="I36" s="279"/>
      <c r="J36" s="279"/>
      <c r="K36" s="280"/>
      <c r="L36" s="278">
        <f>SUM(L33+L32)</f>
        <v>0</v>
      </c>
      <c r="M36" s="279"/>
      <c r="N36" s="279"/>
      <c r="O36" s="280"/>
      <c r="P36" s="106">
        <f>ROUNDDOWN(SUM(D36:O36),2)</f>
        <v>0</v>
      </c>
      <c r="Q36" s="100"/>
      <c r="R36" s="99"/>
      <c r="S36" s="99"/>
    </row>
    <row r="37" spans="1:19" ht="18.75" customHeight="1" x14ac:dyDescent="0.25">
      <c r="A37" s="93" t="s">
        <v>145</v>
      </c>
      <c r="B37" s="265" t="s">
        <v>146</v>
      </c>
      <c r="C37" s="266"/>
      <c r="D37" s="267" t="e">
        <f>D36/P36</f>
        <v>#DIV/0!</v>
      </c>
      <c r="E37" s="268"/>
      <c r="F37" s="268"/>
      <c r="G37" s="269"/>
      <c r="H37" s="267" t="e">
        <f>H36/P36</f>
        <v>#DIV/0!</v>
      </c>
      <c r="I37" s="268"/>
      <c r="J37" s="268"/>
      <c r="K37" s="269"/>
      <c r="L37" s="267" t="e">
        <f>L36/P36</f>
        <v>#DIV/0!</v>
      </c>
      <c r="M37" s="268"/>
      <c r="N37" s="268"/>
      <c r="O37" s="269"/>
      <c r="P37" s="101" t="e">
        <f>ROUNDDOWN(SUM(D37:O37),2)</f>
        <v>#DIV/0!</v>
      </c>
      <c r="Q37" s="97"/>
      <c r="R37" s="96"/>
      <c r="S37" s="96"/>
    </row>
    <row r="38" spans="1:19" ht="18.75" customHeight="1" x14ac:dyDescent="0.25">
      <c r="A38" s="93" t="s">
        <v>145</v>
      </c>
      <c r="B38" s="265" t="s">
        <v>147</v>
      </c>
      <c r="C38" s="266"/>
      <c r="D38" s="270">
        <f>SUM(D36)</f>
        <v>0</v>
      </c>
      <c r="E38" s="271"/>
      <c r="F38" s="271"/>
      <c r="G38" s="272"/>
      <c r="H38" s="270">
        <f>SUM(H36,D38)</f>
        <v>0</v>
      </c>
      <c r="I38" s="271"/>
      <c r="J38" s="271"/>
      <c r="K38" s="272"/>
      <c r="L38" s="270">
        <f>SUM(L36,H38)</f>
        <v>0</v>
      </c>
      <c r="M38" s="271"/>
      <c r="N38" s="271"/>
      <c r="O38" s="272"/>
      <c r="P38" s="105">
        <f>ROUNDDOWN(P36,2)</f>
        <v>0</v>
      </c>
      <c r="Q38" s="97"/>
      <c r="R38" s="96"/>
      <c r="S38" s="96"/>
    </row>
    <row r="39" spans="1:19" ht="18.75" customHeight="1" x14ac:dyDescent="0.25">
      <c r="A39" s="93" t="s">
        <v>145</v>
      </c>
      <c r="B39" s="265" t="s">
        <v>148</v>
      </c>
      <c r="C39" s="266"/>
      <c r="D39" s="267" t="e">
        <f>D38/P36</f>
        <v>#DIV/0!</v>
      </c>
      <c r="E39" s="268"/>
      <c r="F39" s="268"/>
      <c r="G39" s="269"/>
      <c r="H39" s="267" t="e">
        <f>H38/P36</f>
        <v>#DIV/0!</v>
      </c>
      <c r="I39" s="268"/>
      <c r="J39" s="268"/>
      <c r="K39" s="269"/>
      <c r="L39" s="267" t="e">
        <f>L38/P36</f>
        <v>#DIV/0!</v>
      </c>
      <c r="M39" s="268"/>
      <c r="N39" s="268"/>
      <c r="O39" s="269"/>
      <c r="P39" s="101" t="e">
        <f>L39</f>
        <v>#DIV/0!</v>
      </c>
      <c r="Q39" s="96"/>
      <c r="R39" s="96"/>
      <c r="S39" s="96"/>
    </row>
  </sheetData>
  <mergeCells count="88">
    <mergeCell ref="R6:S6"/>
    <mergeCell ref="A10:P10"/>
    <mergeCell ref="A1:P5"/>
    <mergeCell ref="A6:P6"/>
    <mergeCell ref="A7:P7"/>
    <mergeCell ref="A8:P8"/>
    <mergeCell ref="A9:P9"/>
    <mergeCell ref="A11:A12"/>
    <mergeCell ref="B11:B12"/>
    <mergeCell ref="D11:G11"/>
    <mergeCell ref="H11:K11"/>
    <mergeCell ref="L11:O11"/>
    <mergeCell ref="D12:G12"/>
    <mergeCell ref="H12:K12"/>
    <mergeCell ref="L12:O12"/>
    <mergeCell ref="A13:A15"/>
    <mergeCell ref="B13:B15"/>
    <mergeCell ref="D13:G13"/>
    <mergeCell ref="H13:K13"/>
    <mergeCell ref="L13:O13"/>
    <mergeCell ref="D15:G15"/>
    <mergeCell ref="H15:K15"/>
    <mergeCell ref="L15:O15"/>
    <mergeCell ref="A16:A18"/>
    <mergeCell ref="B16:B18"/>
    <mergeCell ref="D16:G16"/>
    <mergeCell ref="H16:K16"/>
    <mergeCell ref="L16:O16"/>
    <mergeCell ref="D18:G18"/>
    <mergeCell ref="H18:K18"/>
    <mergeCell ref="L18:O18"/>
    <mergeCell ref="A19:A21"/>
    <mergeCell ref="B19:B21"/>
    <mergeCell ref="D19:G19"/>
    <mergeCell ref="H19:K19"/>
    <mergeCell ref="L19:O19"/>
    <mergeCell ref="D21:G21"/>
    <mergeCell ref="H21:K21"/>
    <mergeCell ref="L21:O21"/>
    <mergeCell ref="A22:A24"/>
    <mergeCell ref="B22:B24"/>
    <mergeCell ref="D22:G22"/>
    <mergeCell ref="H22:K22"/>
    <mergeCell ref="L22:O22"/>
    <mergeCell ref="D24:G24"/>
    <mergeCell ref="H24:K24"/>
    <mergeCell ref="L24:O24"/>
    <mergeCell ref="A25:A27"/>
    <mergeCell ref="B25:B27"/>
    <mergeCell ref="D25:G25"/>
    <mergeCell ref="H25:K25"/>
    <mergeCell ref="L25:O25"/>
    <mergeCell ref="D27:G27"/>
    <mergeCell ref="H27:K27"/>
    <mergeCell ref="L27:O27"/>
    <mergeCell ref="A28:A30"/>
    <mergeCell ref="B28:B30"/>
    <mergeCell ref="D28:G28"/>
    <mergeCell ref="H28:K28"/>
    <mergeCell ref="L28:O28"/>
    <mergeCell ref="D30:G30"/>
    <mergeCell ref="H30:K30"/>
    <mergeCell ref="L30:O30"/>
    <mergeCell ref="D36:G36"/>
    <mergeCell ref="H36:K36"/>
    <mergeCell ref="L36:O36"/>
    <mergeCell ref="A31:P31"/>
    <mergeCell ref="D32:G32"/>
    <mergeCell ref="H32:K32"/>
    <mergeCell ref="L32:O32"/>
    <mergeCell ref="D33:G33"/>
    <mergeCell ref="H33:K33"/>
    <mergeCell ref="L33:O33"/>
    <mergeCell ref="B39:C39"/>
    <mergeCell ref="A34:P34"/>
    <mergeCell ref="A35:P35"/>
    <mergeCell ref="B36:C36"/>
    <mergeCell ref="B37:C37"/>
    <mergeCell ref="D37:G37"/>
    <mergeCell ref="D38:G38"/>
    <mergeCell ref="H38:K38"/>
    <mergeCell ref="L38:O38"/>
    <mergeCell ref="D39:G39"/>
    <mergeCell ref="H39:K39"/>
    <mergeCell ref="L39:O39"/>
    <mergeCell ref="H37:K37"/>
    <mergeCell ref="L37:O37"/>
    <mergeCell ref="B38:C38"/>
  </mergeCells>
  <pageMargins left="0.511811024" right="0.511811024" top="0.78740157499999996" bottom="0.78740157499999996" header="0.31496062000000002" footer="0.31496062000000002"/>
  <pageSetup paperSize="9" scale="57" fitToHeight="0" orientation="landscape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selection activeCell="C39" sqref="C39"/>
    </sheetView>
  </sheetViews>
  <sheetFormatPr defaultRowHeight="15" x14ac:dyDescent="0.25"/>
  <cols>
    <col min="3" max="3" width="61.42578125" customWidth="1"/>
    <col min="8" max="8" width="19.42578125" customWidth="1"/>
  </cols>
  <sheetData>
    <row r="1" spans="1:8" x14ac:dyDescent="0.25">
      <c r="A1" s="207"/>
      <c r="B1" s="207"/>
      <c r="C1" s="207"/>
      <c r="D1" s="205" t="s">
        <v>0</v>
      </c>
      <c r="E1" s="205"/>
      <c r="F1" s="205" t="s">
        <v>5</v>
      </c>
      <c r="G1" s="205"/>
      <c r="H1" s="205"/>
    </row>
    <row r="2" spans="1:8" ht="15" customHeight="1" x14ac:dyDescent="0.25">
      <c r="A2" s="207"/>
      <c r="B2" s="207"/>
      <c r="C2" s="207"/>
      <c r="D2" s="205" t="s">
        <v>2</v>
      </c>
      <c r="E2" s="205"/>
      <c r="F2" s="165" t="s">
        <v>126</v>
      </c>
      <c r="G2" s="165"/>
      <c r="H2" s="165"/>
    </row>
    <row r="3" spans="1:8" x14ac:dyDescent="0.25">
      <c r="A3" s="207"/>
      <c r="B3" s="207"/>
      <c r="C3" s="207"/>
      <c r="D3" s="205" t="s">
        <v>3</v>
      </c>
      <c r="E3" s="205"/>
      <c r="F3" s="205" t="s">
        <v>6</v>
      </c>
      <c r="G3" s="205"/>
      <c r="H3" s="205"/>
    </row>
    <row r="4" spans="1:8" x14ac:dyDescent="0.25">
      <c r="A4" s="207"/>
      <c r="B4" s="207"/>
      <c r="C4" s="207"/>
      <c r="D4" s="205" t="s">
        <v>4</v>
      </c>
      <c r="E4" s="205"/>
      <c r="F4" s="205" t="s">
        <v>166</v>
      </c>
      <c r="G4" s="205"/>
      <c r="H4" s="205"/>
    </row>
    <row r="5" spans="1:8" x14ac:dyDescent="0.25">
      <c r="A5" s="207"/>
      <c r="B5" s="207"/>
      <c r="C5" s="207"/>
      <c r="D5" s="205" t="s">
        <v>1</v>
      </c>
      <c r="E5" s="205"/>
      <c r="F5" s="206">
        <f>'Anexo I.2'!F5</f>
        <v>44228</v>
      </c>
      <c r="G5" s="206"/>
      <c r="H5" s="206"/>
    </row>
    <row r="6" spans="1:8" x14ac:dyDescent="0.25">
      <c r="A6" s="260" t="s">
        <v>108</v>
      </c>
      <c r="B6" s="261"/>
      <c r="C6" s="261"/>
      <c r="D6" s="261"/>
      <c r="E6" s="261"/>
      <c r="F6" s="67"/>
      <c r="G6" s="67"/>
      <c r="H6" s="67"/>
    </row>
    <row r="7" spans="1:8" ht="15.75" customHeight="1" x14ac:dyDescent="0.25">
      <c r="A7" s="262" t="s">
        <v>174</v>
      </c>
      <c r="B7" s="263"/>
      <c r="C7" s="263"/>
      <c r="D7" s="263"/>
      <c r="E7" s="263"/>
      <c r="F7" s="263"/>
      <c r="G7" s="263"/>
      <c r="H7" s="263"/>
    </row>
    <row r="8" spans="1:8" ht="15" customHeight="1" x14ac:dyDescent="0.25">
      <c r="A8" s="264" t="s">
        <v>109</v>
      </c>
      <c r="B8" s="264"/>
      <c r="C8" s="264"/>
      <c r="D8" s="264"/>
      <c r="E8" s="264"/>
      <c r="F8" s="264"/>
      <c r="G8" s="264"/>
      <c r="H8" s="264"/>
    </row>
    <row r="9" spans="1:8" x14ac:dyDescent="0.25">
      <c r="A9" s="264"/>
      <c r="B9" s="264"/>
      <c r="C9" s="264"/>
      <c r="D9" s="264"/>
      <c r="E9" s="264"/>
      <c r="F9" s="264"/>
      <c r="G9" s="264"/>
      <c r="H9" s="264"/>
    </row>
    <row r="10" spans="1:8" x14ac:dyDescent="0.25">
      <c r="A10" s="236" t="s">
        <v>110</v>
      </c>
      <c r="B10" s="236"/>
      <c r="C10" s="236"/>
      <c r="D10" s="236"/>
      <c r="E10" s="236"/>
      <c r="F10" s="236"/>
      <c r="G10" s="236"/>
      <c r="H10" s="66"/>
    </row>
    <row r="11" spans="1:8" ht="15.75" x14ac:dyDescent="0.25">
      <c r="A11" s="241"/>
      <c r="B11" s="242"/>
      <c r="C11" s="242"/>
      <c r="D11" s="242"/>
      <c r="E11" s="242"/>
      <c r="F11" s="242"/>
      <c r="G11" s="243"/>
      <c r="H11" s="21"/>
    </row>
    <row r="12" spans="1:8" x14ac:dyDescent="0.25">
      <c r="A12" s="259" t="s">
        <v>111</v>
      </c>
      <c r="B12" s="259"/>
      <c r="C12" s="259"/>
      <c r="D12" s="259"/>
      <c r="E12" s="259"/>
      <c r="F12" s="259"/>
      <c r="G12" s="259"/>
      <c r="H12" s="58"/>
    </row>
    <row r="13" spans="1:8" x14ac:dyDescent="0.25">
      <c r="A13" s="259" t="s">
        <v>112</v>
      </c>
      <c r="B13" s="259"/>
      <c r="C13" s="259"/>
      <c r="D13" s="259"/>
      <c r="E13" s="259"/>
      <c r="F13" s="259"/>
      <c r="G13" s="259"/>
      <c r="H13" s="58"/>
    </row>
    <row r="14" spans="1:8" x14ac:dyDescent="0.25">
      <c r="A14" s="259" t="s">
        <v>113</v>
      </c>
      <c r="B14" s="259"/>
      <c r="C14" s="259"/>
      <c r="D14" s="259"/>
      <c r="E14" s="259"/>
      <c r="F14" s="259"/>
      <c r="G14" s="259"/>
      <c r="H14" s="58"/>
    </row>
    <row r="15" spans="1:8" x14ac:dyDescent="0.25">
      <c r="A15" s="259" t="s">
        <v>114</v>
      </c>
      <c r="B15" s="259"/>
      <c r="C15" s="259"/>
      <c r="D15" s="259"/>
      <c r="E15" s="259"/>
      <c r="F15" s="259"/>
      <c r="G15" s="259"/>
      <c r="H15" s="58"/>
    </row>
    <row r="16" spans="1:8" x14ac:dyDescent="0.25">
      <c r="A16" s="259" t="s">
        <v>115</v>
      </c>
      <c r="B16" s="259"/>
      <c r="C16" s="259"/>
      <c r="D16" s="259"/>
      <c r="E16" s="259"/>
      <c r="F16" s="259"/>
      <c r="G16" s="259"/>
      <c r="H16" s="58"/>
    </row>
    <row r="17" spans="1:8" x14ac:dyDescent="0.25">
      <c r="A17" s="236" t="s">
        <v>116</v>
      </c>
      <c r="B17" s="236"/>
      <c r="C17" s="236"/>
      <c r="D17" s="236"/>
      <c r="E17" s="236"/>
      <c r="F17" s="236"/>
      <c r="G17" s="236"/>
      <c r="H17" s="59"/>
    </row>
    <row r="18" spans="1:8" x14ac:dyDescent="0.25">
      <c r="A18" s="60"/>
      <c r="B18" s="61" t="s">
        <v>117</v>
      </c>
      <c r="C18" s="250"/>
      <c r="D18" s="251"/>
      <c r="E18" s="251"/>
      <c r="F18" s="252"/>
      <c r="G18" s="62"/>
      <c r="H18" s="207"/>
    </row>
    <row r="19" spans="1:8" x14ac:dyDescent="0.25">
      <c r="A19" s="60"/>
      <c r="B19" s="61" t="s">
        <v>118</v>
      </c>
      <c r="C19" s="253"/>
      <c r="D19" s="254"/>
      <c r="E19" s="254"/>
      <c r="F19" s="255"/>
      <c r="G19" s="62"/>
      <c r="H19" s="207"/>
    </row>
    <row r="20" spans="1:8" x14ac:dyDescent="0.25">
      <c r="A20" s="60"/>
      <c r="B20" s="63" t="s">
        <v>119</v>
      </c>
      <c r="C20" s="256"/>
      <c r="D20" s="257"/>
      <c r="E20" s="257"/>
      <c r="F20" s="258"/>
      <c r="G20" s="64"/>
      <c r="H20" s="207"/>
    </row>
    <row r="21" spans="1:8" x14ac:dyDescent="0.25">
      <c r="A21" s="60"/>
      <c r="B21" s="63" t="s">
        <v>120</v>
      </c>
      <c r="C21" s="256"/>
      <c r="D21" s="257"/>
      <c r="E21" s="257"/>
      <c r="F21" s="258"/>
      <c r="G21" s="64"/>
      <c r="H21" s="207"/>
    </row>
    <row r="22" spans="1:8" x14ac:dyDescent="0.25">
      <c r="A22" s="237"/>
      <c r="B22" s="238"/>
      <c r="C22" s="238"/>
      <c r="D22" s="238"/>
      <c r="E22" s="238"/>
      <c r="F22" s="238"/>
      <c r="G22" s="239"/>
      <c r="H22" s="59"/>
    </row>
    <row r="23" spans="1:8" x14ac:dyDescent="0.25">
      <c r="A23" s="240" t="s">
        <v>121</v>
      </c>
      <c r="B23" s="240"/>
      <c r="C23" s="240"/>
      <c r="D23" s="240"/>
      <c r="E23" s="240"/>
      <c r="F23" s="240"/>
      <c r="G23" s="240"/>
      <c r="H23" s="65">
        <f>H10*H22</f>
        <v>0</v>
      </c>
    </row>
    <row r="24" spans="1:8" x14ac:dyDescent="0.25">
      <c r="A24" s="236" t="s">
        <v>122</v>
      </c>
      <c r="B24" s="236"/>
      <c r="C24" s="236"/>
      <c r="D24" s="236"/>
      <c r="E24" s="236"/>
      <c r="F24" s="236"/>
      <c r="G24" s="236"/>
      <c r="H24" s="236"/>
    </row>
    <row r="25" spans="1:8" x14ac:dyDescent="0.25">
      <c r="A25" s="244"/>
      <c r="B25" s="245"/>
      <c r="C25" s="245"/>
      <c r="D25" s="245"/>
      <c r="E25" s="245"/>
      <c r="F25" s="245"/>
      <c r="G25" s="245"/>
      <c r="H25" s="246"/>
    </row>
    <row r="26" spans="1:8" x14ac:dyDescent="0.25">
      <c r="A26" s="247"/>
      <c r="B26" s="248"/>
      <c r="C26" s="248"/>
      <c r="D26" s="248"/>
      <c r="E26" s="248"/>
      <c r="F26" s="248"/>
      <c r="G26" s="248"/>
      <c r="H26" s="249"/>
    </row>
    <row r="27" spans="1:8" x14ac:dyDescent="0.25">
      <c r="A27" s="222" t="s">
        <v>123</v>
      </c>
      <c r="B27" s="223"/>
      <c r="C27" s="223"/>
      <c r="D27" s="223"/>
      <c r="E27" s="223"/>
      <c r="F27" s="223"/>
      <c r="G27" s="223"/>
      <c r="H27" s="223"/>
    </row>
    <row r="28" spans="1:8" ht="15" customHeight="1" x14ac:dyDescent="0.25">
      <c r="A28" s="347" t="s">
        <v>124</v>
      </c>
      <c r="B28" s="347"/>
      <c r="C28" s="347"/>
      <c r="D28" s="347"/>
      <c r="E28" s="347"/>
      <c r="F28" s="347"/>
      <c r="G28" s="347"/>
      <c r="H28" s="347"/>
    </row>
    <row r="29" spans="1:8" x14ac:dyDescent="0.25">
      <c r="A29" s="347"/>
      <c r="B29" s="347"/>
      <c r="C29" s="347"/>
      <c r="D29" s="347"/>
      <c r="E29" s="347"/>
      <c r="F29" s="347"/>
      <c r="G29" s="347"/>
      <c r="H29" s="347"/>
    </row>
    <row r="30" spans="1:8" x14ac:dyDescent="0.25">
      <c r="A30" s="347"/>
      <c r="B30" s="347"/>
      <c r="C30" s="347"/>
      <c r="D30" s="347"/>
      <c r="E30" s="347"/>
      <c r="F30" s="347"/>
      <c r="G30" s="347"/>
      <c r="H30" s="347"/>
    </row>
    <row r="31" spans="1:8" x14ac:dyDescent="0.25">
      <c r="A31" s="233"/>
      <c r="B31" s="234"/>
      <c r="C31" s="234"/>
      <c r="D31" s="234"/>
      <c r="E31" s="234"/>
      <c r="F31" s="234"/>
      <c r="G31" s="234"/>
      <c r="H31" s="235"/>
    </row>
  </sheetData>
  <mergeCells count="33">
    <mergeCell ref="A8:H9"/>
    <mergeCell ref="A10:G10"/>
    <mergeCell ref="A11:G11"/>
    <mergeCell ref="A12:G12"/>
    <mergeCell ref="A13:G13"/>
    <mergeCell ref="H18:H21"/>
    <mergeCell ref="C19:F19"/>
    <mergeCell ref="C20:F20"/>
    <mergeCell ref="C21:F21"/>
    <mergeCell ref="A17:G17"/>
    <mergeCell ref="C18:F18"/>
    <mergeCell ref="A14:G14"/>
    <mergeCell ref="A15:G15"/>
    <mergeCell ref="A16:G16"/>
    <mergeCell ref="A23:G23"/>
    <mergeCell ref="A24:H24"/>
    <mergeCell ref="A1:C5"/>
    <mergeCell ref="D1:E1"/>
    <mergeCell ref="F1:H1"/>
    <mergeCell ref="D2:E2"/>
    <mergeCell ref="D3:E3"/>
    <mergeCell ref="F3:H3"/>
    <mergeCell ref="D4:E4"/>
    <mergeCell ref="F4:H4"/>
    <mergeCell ref="D5:E5"/>
    <mergeCell ref="F5:H5"/>
    <mergeCell ref="A6:E6"/>
    <mergeCell ref="A7:H7"/>
    <mergeCell ref="A25:H26"/>
    <mergeCell ref="A27:H27"/>
    <mergeCell ref="A28:H30"/>
    <mergeCell ref="A31:H31"/>
    <mergeCell ref="A22:G22"/>
  </mergeCells>
  <conditionalFormatting sqref="A6:A8 A10:A17 H10 A18:B21 H12:H17 G18:G21 H22:H23 A22:A24">
    <cfRule type="expression" dxfId="3" priority="3">
      <formula>$D$50="sim"</formula>
    </cfRule>
    <cfRule type="expression" dxfId="2" priority="4">
      <formula>CELL("proteger",A6)=1</formula>
    </cfRule>
  </conditionalFormatting>
  <conditionalFormatting sqref="A27:A28 A31">
    <cfRule type="expression" dxfId="1" priority="1">
      <formula>#REF!="sim"</formula>
    </cfRule>
    <cfRule type="expression" dxfId="0" priority="2">
      <formula>CELL("proteger",A27)=1</formula>
    </cfRule>
  </conditionalFormatting>
  <pageMargins left="0.511811024" right="0.511811024" top="0.78740157499999996" bottom="0.78740157499999996" header="0.31496062000000002" footer="0.31496062000000002"/>
  <pageSetup scale="90" fitToWidth="0" orientation="landscape" verticalDpi="597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B61" sqref="B61"/>
    </sheetView>
  </sheetViews>
  <sheetFormatPr defaultRowHeight="15" x14ac:dyDescent="0.25"/>
  <cols>
    <col min="1" max="1" width="17.85546875" customWidth="1"/>
    <col min="2" max="2" width="62.42578125" customWidth="1"/>
    <col min="3" max="3" width="17.85546875" customWidth="1"/>
    <col min="5" max="5" width="8.140625" customWidth="1"/>
    <col min="6" max="6" width="13.140625" customWidth="1"/>
    <col min="7" max="7" width="13.85546875" customWidth="1"/>
    <col min="8" max="8" width="18" customWidth="1"/>
  </cols>
  <sheetData>
    <row r="1" spans="1:8" x14ac:dyDescent="0.25">
      <c r="A1" s="244"/>
      <c r="B1" s="245"/>
      <c r="C1" s="246"/>
      <c r="D1" s="354" t="s">
        <v>0</v>
      </c>
      <c r="E1" s="355"/>
      <c r="F1" s="354" t="s">
        <v>5</v>
      </c>
      <c r="G1" s="356"/>
      <c r="H1" s="355"/>
    </row>
    <row r="2" spans="1:8" x14ac:dyDescent="0.25">
      <c r="A2" s="351"/>
      <c r="B2" s="352"/>
      <c r="C2" s="353"/>
      <c r="D2" s="354" t="s">
        <v>2</v>
      </c>
      <c r="E2" s="355"/>
      <c r="F2" s="354" t="s">
        <v>126</v>
      </c>
      <c r="G2" s="356"/>
      <c r="H2" s="355"/>
    </row>
    <row r="3" spans="1:8" x14ac:dyDescent="0.25">
      <c r="A3" s="351"/>
      <c r="B3" s="352"/>
      <c r="C3" s="353"/>
      <c r="D3" s="354" t="s">
        <v>3</v>
      </c>
      <c r="E3" s="355"/>
      <c r="F3" s="354" t="s">
        <v>6</v>
      </c>
      <c r="G3" s="356"/>
      <c r="H3" s="355"/>
    </row>
    <row r="4" spans="1:8" x14ac:dyDescent="0.25">
      <c r="A4" s="351"/>
      <c r="B4" s="352"/>
      <c r="C4" s="353"/>
      <c r="D4" s="354" t="s">
        <v>4</v>
      </c>
      <c r="E4" s="355"/>
      <c r="F4" s="354" t="s">
        <v>166</v>
      </c>
      <c r="G4" s="356"/>
      <c r="H4" s="355"/>
    </row>
    <row r="5" spans="1:8" x14ac:dyDescent="0.25">
      <c r="A5" s="247"/>
      <c r="B5" s="248"/>
      <c r="C5" s="249"/>
      <c r="D5" s="354" t="s">
        <v>1</v>
      </c>
      <c r="E5" s="355"/>
      <c r="F5" s="348">
        <f>'Anexo I.2'!F5</f>
        <v>44228</v>
      </c>
      <c r="G5" s="349"/>
      <c r="H5" s="350"/>
    </row>
    <row r="6" spans="1:8" x14ac:dyDescent="0.25">
      <c r="A6" s="3" t="s">
        <v>76</v>
      </c>
      <c r="B6" s="3" t="s">
        <v>81</v>
      </c>
      <c r="C6" s="3"/>
      <c r="D6" s="79"/>
      <c r="E6" s="79"/>
      <c r="F6" s="3"/>
      <c r="G6" s="3"/>
      <c r="H6" s="3"/>
    </row>
    <row r="7" spans="1:8" ht="30" x14ac:dyDescent="0.25">
      <c r="A7" s="52" t="s">
        <v>90</v>
      </c>
      <c r="B7" s="119" t="s">
        <v>89</v>
      </c>
      <c r="C7" s="52" t="s">
        <v>69</v>
      </c>
      <c r="D7" s="21"/>
      <c r="E7" s="21"/>
      <c r="F7" s="52">
        <v>66</v>
      </c>
      <c r="G7" s="53">
        <v>0</v>
      </c>
      <c r="H7" s="53">
        <f>G7*F7</f>
        <v>0</v>
      </c>
    </row>
    <row r="8" spans="1:8" x14ac:dyDescent="0.25">
      <c r="A8" s="52" t="s">
        <v>91</v>
      </c>
      <c r="B8" s="118" t="s">
        <v>77</v>
      </c>
      <c r="C8" s="50" t="s">
        <v>27</v>
      </c>
      <c r="D8" s="21"/>
      <c r="E8" s="21"/>
      <c r="F8" s="50">
        <v>3</v>
      </c>
      <c r="G8" s="53">
        <v>0</v>
      </c>
      <c r="H8" s="53">
        <f>G8*F8</f>
        <v>0</v>
      </c>
    </row>
    <row r="9" spans="1:8" x14ac:dyDescent="0.25">
      <c r="A9" s="52" t="s">
        <v>156</v>
      </c>
      <c r="B9" s="118" t="s">
        <v>157</v>
      </c>
      <c r="C9" s="52" t="s">
        <v>69</v>
      </c>
      <c r="D9" s="21"/>
      <c r="E9" s="21"/>
      <c r="F9" s="50">
        <v>528</v>
      </c>
      <c r="G9" s="53">
        <v>0</v>
      </c>
      <c r="H9" s="53">
        <f>F9*G9</f>
        <v>0</v>
      </c>
    </row>
    <row r="10" spans="1:8" x14ac:dyDescent="0.25">
      <c r="A10" s="52" t="s">
        <v>158</v>
      </c>
      <c r="B10" s="118" t="s">
        <v>159</v>
      </c>
      <c r="C10" s="52" t="s">
        <v>69</v>
      </c>
      <c r="D10" s="21"/>
      <c r="E10" s="21"/>
      <c r="F10" s="50">
        <v>528</v>
      </c>
      <c r="G10" s="53">
        <v>0</v>
      </c>
      <c r="H10" s="53">
        <f>F10*G10</f>
        <v>0</v>
      </c>
    </row>
    <row r="11" spans="1:8" x14ac:dyDescent="0.25">
      <c r="A11" s="52"/>
      <c r="B11" s="52"/>
      <c r="C11" s="50"/>
      <c r="D11" s="21"/>
      <c r="E11" s="21"/>
      <c r="F11" s="50"/>
      <c r="G11" s="54"/>
      <c r="H11" s="53"/>
    </row>
    <row r="12" spans="1:8" x14ac:dyDescent="0.25">
      <c r="A12" s="22"/>
      <c r="B12" s="22"/>
      <c r="C12" s="50"/>
      <c r="D12" s="22"/>
      <c r="E12" s="22"/>
      <c r="F12" s="50"/>
      <c r="G12" s="129" t="s">
        <v>88</v>
      </c>
      <c r="H12" s="131">
        <f>H7+H8+H9+H10</f>
        <v>0</v>
      </c>
    </row>
    <row r="13" spans="1:8" x14ac:dyDescent="0.25">
      <c r="A13" s="22"/>
      <c r="B13" s="22"/>
      <c r="C13" s="55"/>
      <c r="D13" s="56"/>
      <c r="E13" s="56"/>
      <c r="F13" s="50"/>
      <c r="G13" s="50"/>
      <c r="H13" s="50"/>
    </row>
    <row r="14" spans="1:8" x14ac:dyDescent="0.25">
      <c r="A14" s="22"/>
      <c r="B14" s="22"/>
      <c r="C14" s="50"/>
      <c r="D14" s="22"/>
      <c r="E14" s="22"/>
      <c r="F14" s="50"/>
      <c r="G14" s="129" t="s">
        <v>106</v>
      </c>
      <c r="H14" s="131">
        <f>H12/100</f>
        <v>0</v>
      </c>
    </row>
    <row r="15" spans="1:8" x14ac:dyDescent="0.25">
      <c r="A15" s="22"/>
      <c r="B15" s="22"/>
      <c r="C15" s="50"/>
      <c r="D15" s="22"/>
      <c r="E15" s="22"/>
      <c r="F15" s="50"/>
      <c r="G15" s="50"/>
      <c r="H15" s="50"/>
    </row>
    <row r="16" spans="1:8" x14ac:dyDescent="0.25">
      <c r="A16" s="3" t="s">
        <v>82</v>
      </c>
      <c r="B16" s="3" t="s">
        <v>86</v>
      </c>
      <c r="C16" s="8"/>
      <c r="D16" s="79"/>
      <c r="E16" s="79"/>
      <c r="F16" s="8"/>
      <c r="G16" s="8"/>
      <c r="H16" s="8"/>
    </row>
    <row r="17" spans="1:8" x14ac:dyDescent="0.25">
      <c r="A17" s="22" t="s">
        <v>78</v>
      </c>
      <c r="B17" s="22" t="s">
        <v>79</v>
      </c>
      <c r="C17" s="55" t="s">
        <v>44</v>
      </c>
      <c r="D17" s="22"/>
      <c r="E17" s="22"/>
      <c r="F17" s="50">
        <v>3</v>
      </c>
      <c r="G17" s="25">
        <v>0</v>
      </c>
      <c r="H17" s="25">
        <f>PRODUCT(F17:G17)</f>
        <v>0</v>
      </c>
    </row>
    <row r="18" spans="1:8" x14ac:dyDescent="0.25">
      <c r="A18" s="56" t="s">
        <v>80</v>
      </c>
      <c r="B18" s="56" t="s">
        <v>87</v>
      </c>
      <c r="C18" s="55" t="s">
        <v>44</v>
      </c>
      <c r="D18" s="22"/>
      <c r="E18" s="22"/>
      <c r="F18" s="47">
        <v>2</v>
      </c>
      <c r="G18" s="25">
        <v>0</v>
      </c>
      <c r="H18" s="25">
        <f>PRODUCT(F18:G18)</f>
        <v>0</v>
      </c>
    </row>
    <row r="19" spans="1:8" x14ac:dyDescent="0.25">
      <c r="A19" s="22"/>
      <c r="B19" s="22"/>
      <c r="C19" s="50"/>
      <c r="D19" s="21"/>
      <c r="E19" s="21"/>
      <c r="F19" s="50"/>
      <c r="G19" s="129" t="s">
        <v>12</v>
      </c>
      <c r="H19" s="132">
        <f>SUM(H17:H18)</f>
        <v>0</v>
      </c>
    </row>
    <row r="20" spans="1:8" x14ac:dyDescent="0.25">
      <c r="A20" s="22"/>
      <c r="B20" s="22"/>
      <c r="C20" s="50"/>
      <c r="D20" s="21"/>
      <c r="E20" s="21"/>
      <c r="F20" s="50"/>
      <c r="G20" s="50"/>
      <c r="H20" s="25"/>
    </row>
    <row r="21" spans="1:8" x14ac:dyDescent="0.25">
      <c r="A21" s="3" t="s">
        <v>84</v>
      </c>
      <c r="B21" s="3" t="s">
        <v>128</v>
      </c>
      <c r="C21" s="3"/>
      <c r="D21" s="79"/>
      <c r="E21" s="79"/>
      <c r="F21" s="3"/>
      <c r="G21" s="3"/>
      <c r="H21" s="3"/>
    </row>
    <row r="22" spans="1:8" x14ac:dyDescent="0.25">
      <c r="A22" s="52" t="s">
        <v>175</v>
      </c>
      <c r="B22" s="119" t="s">
        <v>176</v>
      </c>
      <c r="C22" s="52" t="s">
        <v>69</v>
      </c>
      <c r="D22" s="21"/>
      <c r="E22" s="21"/>
      <c r="F22" s="52">
        <v>36</v>
      </c>
      <c r="G22" s="53">
        <v>0</v>
      </c>
      <c r="H22" s="53">
        <f>G22*F22</f>
        <v>0</v>
      </c>
    </row>
    <row r="23" spans="1:8" x14ac:dyDescent="0.25">
      <c r="A23" s="52" t="s">
        <v>158</v>
      </c>
      <c r="B23" s="118" t="s">
        <v>177</v>
      </c>
      <c r="C23" s="52" t="s">
        <v>69</v>
      </c>
      <c r="D23" s="21"/>
      <c r="E23" s="21"/>
      <c r="F23" s="50">
        <v>90</v>
      </c>
      <c r="G23" s="53">
        <v>0</v>
      </c>
      <c r="H23" s="53">
        <f>G23*F23</f>
        <v>0</v>
      </c>
    </row>
    <row r="24" spans="1:8" x14ac:dyDescent="0.25">
      <c r="A24" s="52" t="s">
        <v>178</v>
      </c>
      <c r="B24" s="118" t="s">
        <v>196</v>
      </c>
      <c r="C24" s="52" t="s">
        <v>69</v>
      </c>
      <c r="D24" s="21"/>
      <c r="E24" s="21"/>
      <c r="F24" s="50">
        <v>20</v>
      </c>
      <c r="G24" s="53">
        <v>0</v>
      </c>
      <c r="H24" s="53">
        <f>F24*G24</f>
        <v>0</v>
      </c>
    </row>
    <row r="25" spans="1:8" x14ac:dyDescent="0.25">
      <c r="A25" s="52" t="s">
        <v>199</v>
      </c>
      <c r="B25" s="118" t="s">
        <v>179</v>
      </c>
      <c r="C25" s="52" t="s">
        <v>180</v>
      </c>
      <c r="D25" s="21"/>
      <c r="E25" s="21"/>
      <c r="F25" s="50">
        <v>6</v>
      </c>
      <c r="G25" s="53">
        <v>0</v>
      </c>
      <c r="H25" s="53">
        <f>F25*G25</f>
        <v>0</v>
      </c>
    </row>
    <row r="26" spans="1:8" x14ac:dyDescent="0.25">
      <c r="A26" s="52"/>
      <c r="B26" s="52"/>
      <c r="C26" s="50"/>
      <c r="D26" s="21"/>
      <c r="E26" s="21"/>
      <c r="F26" s="50"/>
      <c r="G26" s="54"/>
      <c r="H26" s="53"/>
    </row>
    <row r="27" spans="1:8" x14ac:dyDescent="0.25">
      <c r="A27" s="22"/>
      <c r="B27" s="22"/>
      <c r="C27" s="50"/>
      <c r="D27" s="22"/>
      <c r="E27" s="22"/>
      <c r="F27" s="50"/>
      <c r="G27" s="129" t="s">
        <v>106</v>
      </c>
      <c r="H27" s="131">
        <f>H22+H23+H24+H25</f>
        <v>0</v>
      </c>
    </row>
    <row r="28" spans="1:8" x14ac:dyDescent="0.25">
      <c r="A28" s="22"/>
      <c r="B28" s="22"/>
      <c r="C28" s="55"/>
      <c r="D28" s="56"/>
      <c r="E28" s="56"/>
      <c r="F28" s="50"/>
      <c r="G28" s="50"/>
      <c r="H28" s="50"/>
    </row>
    <row r="29" spans="1:8" x14ac:dyDescent="0.25">
      <c r="A29" s="22"/>
      <c r="B29" s="22"/>
      <c r="C29" s="50"/>
      <c r="D29" s="22"/>
      <c r="E29" s="22"/>
      <c r="F29" s="50"/>
      <c r="G29" s="22"/>
      <c r="H29" s="53"/>
    </row>
    <row r="30" spans="1:8" ht="30" x14ac:dyDescent="0.25">
      <c r="A30" s="16" t="s">
        <v>205</v>
      </c>
      <c r="B30" s="107" t="s">
        <v>53</v>
      </c>
      <c r="C30" s="3"/>
      <c r="D30" s="79"/>
      <c r="E30" s="79"/>
      <c r="F30" s="3"/>
      <c r="G30" s="3"/>
      <c r="H30" s="3"/>
    </row>
    <row r="31" spans="1:8" ht="30" x14ac:dyDescent="0.25">
      <c r="A31" s="125" t="s">
        <v>212</v>
      </c>
      <c r="B31" s="166" t="s">
        <v>206</v>
      </c>
      <c r="C31" s="158" t="s">
        <v>210</v>
      </c>
      <c r="D31" s="21"/>
      <c r="E31" s="21"/>
      <c r="F31" s="158">
        <v>5</v>
      </c>
      <c r="G31" s="126">
        <v>0</v>
      </c>
      <c r="H31" s="128">
        <f>G31*F31</f>
        <v>0</v>
      </c>
    </row>
    <row r="32" spans="1:8" x14ac:dyDescent="0.25">
      <c r="A32" s="125" t="s">
        <v>213</v>
      </c>
      <c r="B32" s="167" t="s">
        <v>207</v>
      </c>
      <c r="C32" s="158" t="s">
        <v>211</v>
      </c>
      <c r="D32" s="21"/>
      <c r="E32" s="21"/>
      <c r="F32" s="158">
        <v>200</v>
      </c>
      <c r="G32" s="126">
        <v>0</v>
      </c>
      <c r="H32" s="128">
        <f t="shared" ref="H32:H35" si="0">G32*F32</f>
        <v>0</v>
      </c>
    </row>
    <row r="33" spans="1:8" x14ac:dyDescent="0.25">
      <c r="A33" s="125" t="s">
        <v>214</v>
      </c>
      <c r="B33" s="167" t="s">
        <v>208</v>
      </c>
      <c r="C33" s="158" t="s">
        <v>107</v>
      </c>
      <c r="D33" s="21"/>
      <c r="E33" s="127"/>
      <c r="F33" s="158">
        <v>40</v>
      </c>
      <c r="G33" s="126">
        <v>0</v>
      </c>
      <c r="H33" s="128">
        <f t="shared" si="0"/>
        <v>0</v>
      </c>
    </row>
    <row r="34" spans="1:8" x14ac:dyDescent="0.25">
      <c r="A34" s="125" t="s">
        <v>156</v>
      </c>
      <c r="B34" s="167" t="s">
        <v>209</v>
      </c>
      <c r="C34" s="158" t="s">
        <v>69</v>
      </c>
      <c r="D34" s="21"/>
      <c r="E34" s="21" t="s">
        <v>160</v>
      </c>
      <c r="F34" s="158">
        <v>24</v>
      </c>
      <c r="G34" s="126">
        <v>0</v>
      </c>
      <c r="H34" s="128">
        <f t="shared" si="0"/>
        <v>0</v>
      </c>
    </row>
    <row r="35" spans="1:8" x14ac:dyDescent="0.25">
      <c r="A35" s="125" t="s">
        <v>158</v>
      </c>
      <c r="B35" s="167" t="s">
        <v>177</v>
      </c>
      <c r="C35" s="158" t="s">
        <v>69</v>
      </c>
      <c r="D35" s="21"/>
      <c r="E35" s="21"/>
      <c r="F35" s="158">
        <v>24</v>
      </c>
      <c r="G35" s="126">
        <v>0</v>
      </c>
      <c r="H35" s="128">
        <f t="shared" si="0"/>
        <v>0</v>
      </c>
    </row>
    <row r="36" spans="1:8" x14ac:dyDescent="0.25">
      <c r="A36" s="21"/>
      <c r="B36" s="167"/>
      <c r="C36" s="21"/>
      <c r="D36" s="21"/>
      <c r="E36" s="21"/>
      <c r="F36" s="21"/>
      <c r="G36" s="129" t="s">
        <v>106</v>
      </c>
      <c r="H36" s="130">
        <f>SUM(H31:H35)</f>
        <v>0</v>
      </c>
    </row>
    <row r="37" spans="1:8" x14ac:dyDescent="0.25">
      <c r="A37" s="21"/>
      <c r="B37" s="21"/>
      <c r="C37" s="21"/>
      <c r="D37" s="21"/>
      <c r="E37" s="21"/>
      <c r="F37" s="21"/>
      <c r="G37" s="21"/>
      <c r="H37" s="21"/>
    </row>
    <row r="38" spans="1:8" x14ac:dyDescent="0.25">
      <c r="A38" s="21"/>
      <c r="B38" s="21"/>
      <c r="C38" s="21"/>
      <c r="D38" s="21"/>
      <c r="E38" s="21"/>
      <c r="F38" s="21"/>
      <c r="G38" s="21"/>
      <c r="H38" s="21"/>
    </row>
  </sheetData>
  <mergeCells count="11">
    <mergeCell ref="F5:H5"/>
    <mergeCell ref="A1:C5"/>
    <mergeCell ref="D1:E1"/>
    <mergeCell ref="F1:H1"/>
    <mergeCell ref="D2:E2"/>
    <mergeCell ref="F2:H2"/>
    <mergeCell ref="D3:E3"/>
    <mergeCell ref="F3:H3"/>
    <mergeCell ref="D4:E4"/>
    <mergeCell ref="F4:H4"/>
    <mergeCell ref="D5:E5"/>
  </mergeCells>
  <pageMargins left="0.511811024" right="0.511811024" top="0.78740157499999996" bottom="0.78740157499999996" header="0.31496062000000002" footer="0.31496062000000002"/>
  <pageSetup paperSize="9" scale="84" fitToHeight="0" orientation="landscape" verticalDpi="597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Anexo I.2</vt:lpstr>
      <vt:lpstr>Anexo I.3</vt:lpstr>
      <vt:lpstr>Anexo I.4</vt:lpstr>
      <vt:lpstr>Anexo I.5</vt:lpstr>
      <vt:lpstr>Anexo III.2</vt:lpstr>
      <vt:lpstr>Anexo III.3</vt:lpstr>
      <vt:lpstr>Anexo III.4</vt:lpstr>
      <vt:lpstr>Anexo III.6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Maciel de Souza Pinto</dc:creator>
  <cp:lastModifiedBy>Rosaria do Nascimento Vasco Feriancic</cp:lastModifiedBy>
  <cp:lastPrinted>2021-03-09T14:42:15Z</cp:lastPrinted>
  <dcterms:created xsi:type="dcterms:W3CDTF">2017-08-17T12:10:10Z</dcterms:created>
  <dcterms:modified xsi:type="dcterms:W3CDTF">2021-07-12T14:06:35Z</dcterms:modified>
</cp:coreProperties>
</file>